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7380"/>
  </bookViews>
  <sheets>
    <sheet name="Sheet1" sheetId="1" r:id="rId1"/>
    <sheet name="Sheet2" sheetId="2" r:id="rId2"/>
    <sheet name="Sheet3" sheetId="3" r:id="rId3"/>
  </sheets>
  <definedNames>
    <definedName name="B">Sheet1!$B$8</definedName>
    <definedName name="Ca">Sheet1!$B$18</definedName>
    <definedName name="Co">Sheet1!$B$19</definedName>
    <definedName name="d">Sheet1!$C$31</definedName>
    <definedName name="f">Sheet1!$B$30</definedName>
    <definedName name="g">Sheet1!$B$29</definedName>
    <definedName name="H">Sheet1!$B$5</definedName>
    <definedName name="h0ft">Sheet1!$B$24</definedName>
    <definedName name="h1ft">Sheet1!$B$25</definedName>
    <definedName name="h2ft">Sheet1!$B$26</definedName>
    <definedName name="h4ft">Sheet1!$B$27</definedName>
    <definedName name="Lab">Sheet1!$B$21</definedName>
    <definedName name="Lac">Sheet1!$D$7</definedName>
    <definedName name="Lae">Sheet1!$B$22</definedName>
    <definedName name="Lbc">Sheet1!$B$7</definedName>
    <definedName name="Lce">Sheet1!$B$9</definedName>
    <definedName name="mct">Sheet1!$B$33</definedName>
    <definedName name="q1psf">Sheet1!$B$10</definedName>
    <definedName name="q2psf">Sheet1!$B$13</definedName>
    <definedName name="solver_adj" localSheetId="0" hidden="1">Sheet1!$C$21:$D$21</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Sheet1!$E$21</definedName>
    <definedName name="solver_lin" localSheetId="0" hidden="1">2</definedName>
    <definedName name="solver_neg" localSheetId="0" hidden="1">2</definedName>
    <definedName name="solver_num" localSheetId="0" hidden="1">1</definedName>
    <definedName name="solver_nwt" localSheetId="0" hidden="1">1</definedName>
    <definedName name="solver_opt" localSheetId="0" hidden="1">Sheet1!$E$24</definedName>
    <definedName name="solver_pre" localSheetId="0" hidden="1">0.000001</definedName>
    <definedName name="solver_rel1" localSheetId="0" hidden="1">1</definedName>
    <definedName name="solver_rhs1" localSheetId="0" hidden="1">-4</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13</definedName>
    <definedName name="w">Sheet1!$B$6</definedName>
    <definedName name="Wmct">Sheet1!$B$34</definedName>
    <definedName name="Xq1a">Sheet1!$D$11</definedName>
    <definedName name="Xq1b">Sheet1!$D$16</definedName>
    <definedName name="Xq2a">Sheet1!$D$14</definedName>
    <definedName name="Xq2b">Sheet1!$D$17</definedName>
  </definedNames>
  <calcPr calcId="125725"/>
</workbook>
</file>

<file path=xl/calcChain.xml><?xml version="1.0" encoding="utf-8"?>
<calcChain xmlns="http://schemas.openxmlformats.org/spreadsheetml/2006/main">
  <c r="F39" i="1"/>
  <c r="G39"/>
  <c r="H39"/>
  <c r="AN39"/>
  <c r="AX39" s="1"/>
  <c r="AO39"/>
  <c r="AU39"/>
  <c r="AY39"/>
  <c r="BA39"/>
  <c r="F40"/>
  <c r="G40"/>
  <c r="H40"/>
  <c r="AN40"/>
  <c r="AX40" s="1"/>
  <c r="AO40"/>
  <c r="AU40"/>
  <c r="AY40"/>
  <c r="BA40"/>
  <c r="F41"/>
  <c r="G41"/>
  <c r="H41"/>
  <c r="AN41"/>
  <c r="AX41" s="1"/>
  <c r="AO41"/>
  <c r="AU41"/>
  <c r="AY41"/>
  <c r="BA41"/>
  <c r="F42"/>
  <c r="G42"/>
  <c r="H42"/>
  <c r="AN42"/>
  <c r="AX42" s="1"/>
  <c r="AO42"/>
  <c r="AU42"/>
  <c r="AY42"/>
  <c r="BA42"/>
  <c r="F43"/>
  <c r="G43"/>
  <c r="H43"/>
  <c r="AN43"/>
  <c r="AX43" s="1"/>
  <c r="AO43"/>
  <c r="AU43"/>
  <c r="AY43"/>
  <c r="BA43"/>
  <c r="F44"/>
  <c r="G44"/>
  <c r="H44"/>
  <c r="AN44"/>
  <c r="AX44" s="1"/>
  <c r="AO44"/>
  <c r="AU44"/>
  <c r="AY44"/>
  <c r="BA44"/>
  <c r="F45"/>
  <c r="G45"/>
  <c r="H45"/>
  <c r="AN45"/>
  <c r="AX45" s="1"/>
  <c r="AO45"/>
  <c r="AU45"/>
  <c r="AY45"/>
  <c r="BA45"/>
  <c r="F46"/>
  <c r="G46"/>
  <c r="H46"/>
  <c r="AN46"/>
  <c r="AX46" s="1"/>
  <c r="AO46"/>
  <c r="AU46"/>
  <c r="AY46"/>
  <c r="BA46"/>
  <c r="F47"/>
  <c r="G47"/>
  <c r="H47"/>
  <c r="AN47"/>
  <c r="AX47" s="1"/>
  <c r="AO47"/>
  <c r="AU47"/>
  <c r="AY47"/>
  <c r="BA47"/>
  <c r="F48"/>
  <c r="G48"/>
  <c r="H48"/>
  <c r="AN48"/>
  <c r="AX48" s="1"/>
  <c r="AO48"/>
  <c r="AU48"/>
  <c r="AY48"/>
  <c r="BA48"/>
  <c r="F49"/>
  <c r="G49"/>
  <c r="H49"/>
  <c r="AN49"/>
  <c r="AX49" s="1"/>
  <c r="AO49"/>
  <c r="AU49"/>
  <c r="AY49"/>
  <c r="BA49"/>
  <c r="F50"/>
  <c r="G50"/>
  <c r="H50"/>
  <c r="AN50"/>
  <c r="AX50" s="1"/>
  <c r="AO50"/>
  <c r="AU50"/>
  <c r="AY50"/>
  <c r="BA50"/>
  <c r="F51"/>
  <c r="G51"/>
  <c r="H51"/>
  <c r="AN51"/>
  <c r="AX51" s="1"/>
  <c r="AO51"/>
  <c r="AU51"/>
  <c r="AY51"/>
  <c r="BA51"/>
  <c r="F52"/>
  <c r="G52"/>
  <c r="H52"/>
  <c r="AN52"/>
  <c r="AX52" s="1"/>
  <c r="AO52"/>
  <c r="AU52"/>
  <c r="AY52"/>
  <c r="BA52"/>
  <c r="F53"/>
  <c r="G53"/>
  <c r="H53"/>
  <c r="AN53"/>
  <c r="AX53" s="1"/>
  <c r="AO53"/>
  <c r="AU53"/>
  <c r="AY53"/>
  <c r="BA53"/>
  <c r="F54"/>
  <c r="G54"/>
  <c r="H54"/>
  <c r="AN54"/>
  <c r="AX54" s="1"/>
  <c r="AO54"/>
  <c r="AU54"/>
  <c r="AY54"/>
  <c r="BA54"/>
  <c r="F55"/>
  <c r="G55"/>
  <c r="H55"/>
  <c r="AN55"/>
  <c r="AX55" s="1"/>
  <c r="AO55"/>
  <c r="AU55"/>
  <c r="AY55"/>
  <c r="BA55"/>
  <c r="F56"/>
  <c r="G56"/>
  <c r="H56"/>
  <c r="AN56"/>
  <c r="AX56" s="1"/>
  <c r="AO56"/>
  <c r="AU56"/>
  <c r="AY56"/>
  <c r="BA56"/>
  <c r="F57"/>
  <c r="G57"/>
  <c r="H57"/>
  <c r="AN57"/>
  <c r="AX57" s="1"/>
  <c r="AO57"/>
  <c r="AU57"/>
  <c r="AY57"/>
  <c r="BA57"/>
  <c r="F58"/>
  <c r="G58"/>
  <c r="H58"/>
  <c r="AN58"/>
  <c r="AX58" s="1"/>
  <c r="AO58"/>
  <c r="AU58"/>
  <c r="AY58"/>
  <c r="BA58"/>
  <c r="F59"/>
  <c r="G59"/>
  <c r="H59"/>
  <c r="AN59"/>
  <c r="AX59" s="1"/>
  <c r="AO59"/>
  <c r="AU59"/>
  <c r="AY59"/>
  <c r="BA59"/>
  <c r="F60"/>
  <c r="G60"/>
  <c r="H60"/>
  <c r="AN60"/>
  <c r="AX60" s="1"/>
  <c r="AO60"/>
  <c r="AU60"/>
  <c r="AY60"/>
  <c r="BA60"/>
  <c r="F61"/>
  <c r="G61"/>
  <c r="H61"/>
  <c r="AN61"/>
  <c r="AX61" s="1"/>
  <c r="AO61"/>
  <c r="AU61"/>
  <c r="AY61"/>
  <c r="BA61"/>
  <c r="F62"/>
  <c r="G62"/>
  <c r="H62"/>
  <c r="AN62"/>
  <c r="AX62" s="1"/>
  <c r="AO62"/>
  <c r="AU62"/>
  <c r="AY62"/>
  <c r="BA62"/>
  <c r="F63"/>
  <c r="G63"/>
  <c r="H63"/>
  <c r="AN63"/>
  <c r="AX63" s="1"/>
  <c r="AO63"/>
  <c r="AU63"/>
  <c r="AY63"/>
  <c r="BA63"/>
  <c r="F64"/>
  <c r="G64"/>
  <c r="H64"/>
  <c r="AN64"/>
  <c r="AX64" s="1"/>
  <c r="AO64"/>
  <c r="AU64"/>
  <c r="AY64"/>
  <c r="BA64"/>
  <c r="F65"/>
  <c r="G65"/>
  <c r="H65"/>
  <c r="AN65"/>
  <c r="AX65" s="1"/>
  <c r="AO65"/>
  <c r="AU65"/>
  <c r="AY65"/>
  <c r="BA65"/>
  <c r="F66"/>
  <c r="G66"/>
  <c r="H66"/>
  <c r="AN66"/>
  <c r="AX66" s="1"/>
  <c r="AO66"/>
  <c r="AU66"/>
  <c r="AY66"/>
  <c r="BA66"/>
  <c r="F67"/>
  <c r="G67"/>
  <c r="H67"/>
  <c r="AN67"/>
  <c r="AX67" s="1"/>
  <c r="AO67"/>
  <c r="AU67"/>
  <c r="AY67"/>
  <c r="BA67"/>
  <c r="F68"/>
  <c r="G68"/>
  <c r="H68"/>
  <c r="AN68"/>
  <c r="AX68" s="1"/>
  <c r="AO68"/>
  <c r="AU68"/>
  <c r="AY68"/>
  <c r="BA68"/>
  <c r="F69"/>
  <c r="G69"/>
  <c r="H69"/>
  <c r="AN69"/>
  <c r="AX69" s="1"/>
  <c r="AO69"/>
  <c r="AU69"/>
  <c r="AY69"/>
  <c r="BA69"/>
  <c r="F70"/>
  <c r="G70"/>
  <c r="H70"/>
  <c r="AN70"/>
  <c r="AX70" s="1"/>
  <c r="AO70"/>
  <c r="AU70"/>
  <c r="AY70"/>
  <c r="BA70"/>
  <c r="F71"/>
  <c r="G71"/>
  <c r="H71"/>
  <c r="AN71"/>
  <c r="AX71" s="1"/>
  <c r="AO71"/>
  <c r="AU71"/>
  <c r="AY71"/>
  <c r="BA71"/>
  <c r="F72"/>
  <c r="G72"/>
  <c r="H72"/>
  <c r="AN72"/>
  <c r="AX72" s="1"/>
  <c r="AO72"/>
  <c r="AU72"/>
  <c r="AY72"/>
  <c r="BA72"/>
  <c r="F73"/>
  <c r="G73"/>
  <c r="H73"/>
  <c r="AN73"/>
  <c r="AX73" s="1"/>
  <c r="AO73"/>
  <c r="AU73"/>
  <c r="AY73"/>
  <c r="BA73"/>
  <c r="F74"/>
  <c r="G74"/>
  <c r="H74"/>
  <c r="AN74"/>
  <c r="AX74" s="1"/>
  <c r="AO74"/>
  <c r="AU74"/>
  <c r="AY74"/>
  <c r="BA74"/>
  <c r="F75"/>
  <c r="G75"/>
  <c r="H75"/>
  <c r="AN75"/>
  <c r="AX75" s="1"/>
  <c r="AO75"/>
  <c r="AU75"/>
  <c r="AY75"/>
  <c r="BA75"/>
  <c r="F76"/>
  <c r="G76"/>
  <c r="H76"/>
  <c r="AN76"/>
  <c r="AX76" s="1"/>
  <c r="AO76"/>
  <c r="AU76"/>
  <c r="AY76"/>
  <c r="BA76"/>
  <c r="F77"/>
  <c r="G77"/>
  <c r="H77"/>
  <c r="AN77"/>
  <c r="AX77" s="1"/>
  <c r="AO77"/>
  <c r="AU77"/>
  <c r="AY77"/>
  <c r="BA77"/>
  <c r="F78"/>
  <c r="G78"/>
  <c r="H78"/>
  <c r="AN78"/>
  <c r="AX78" s="1"/>
  <c r="AO78"/>
  <c r="AU78"/>
  <c r="AY78"/>
  <c r="BA78"/>
  <c r="F79"/>
  <c r="G79"/>
  <c r="H79"/>
  <c r="AN79"/>
  <c r="AX79" s="1"/>
  <c r="AO79"/>
  <c r="AU79"/>
  <c r="AY79"/>
  <c r="BA79"/>
  <c r="F80"/>
  <c r="G80"/>
  <c r="H80"/>
  <c r="AN80"/>
  <c r="AX80" s="1"/>
  <c r="AO80"/>
  <c r="AU80"/>
  <c r="AY80"/>
  <c r="BA80"/>
  <c r="F81"/>
  <c r="G81"/>
  <c r="H81"/>
  <c r="AN81"/>
  <c r="AX81" s="1"/>
  <c r="AO81"/>
  <c r="AU81"/>
  <c r="AY81"/>
  <c r="BA81"/>
  <c r="F82"/>
  <c r="G82"/>
  <c r="H82"/>
  <c r="AN82"/>
  <c r="AX82" s="1"/>
  <c r="AO82"/>
  <c r="AU82"/>
  <c r="AY82"/>
  <c r="BA82"/>
  <c r="F83"/>
  <c r="G83"/>
  <c r="H83"/>
  <c r="AN83"/>
  <c r="AX83" s="1"/>
  <c r="AO83"/>
  <c r="AU83"/>
  <c r="AY83"/>
  <c r="BA83"/>
  <c r="F84"/>
  <c r="G84"/>
  <c r="H84"/>
  <c r="AN84"/>
  <c r="AX84" s="1"/>
  <c r="AO84"/>
  <c r="AU84"/>
  <c r="AY84"/>
  <c r="BA84"/>
  <c r="F85"/>
  <c r="G85"/>
  <c r="H85"/>
  <c r="AN85"/>
  <c r="AO85"/>
  <c r="AU85"/>
  <c r="AX85"/>
  <c r="AY85"/>
  <c r="BA85"/>
  <c r="F86"/>
  <c r="G86"/>
  <c r="H86"/>
  <c r="AN86"/>
  <c r="AX86" s="1"/>
  <c r="AO86"/>
  <c r="AU86"/>
  <c r="AY86"/>
  <c r="BA86"/>
  <c r="F87"/>
  <c r="G87"/>
  <c r="H87"/>
  <c r="AN87"/>
  <c r="AX87" s="1"/>
  <c r="AO87"/>
  <c r="AU87"/>
  <c r="AY87"/>
  <c r="BA87"/>
  <c r="F88"/>
  <c r="G88"/>
  <c r="H88"/>
  <c r="AN88"/>
  <c r="AX88" s="1"/>
  <c r="AO88"/>
  <c r="AU88"/>
  <c r="AY88"/>
  <c r="BA88"/>
  <c r="F89"/>
  <c r="G89"/>
  <c r="H89"/>
  <c r="AN89"/>
  <c r="AX89" s="1"/>
  <c r="AO89"/>
  <c r="AU89"/>
  <c r="AY89"/>
  <c r="BA89"/>
  <c r="F90"/>
  <c r="G90"/>
  <c r="H90"/>
  <c r="AN90"/>
  <c r="AX90" s="1"/>
  <c r="AO90"/>
  <c r="AU90"/>
  <c r="AY90"/>
  <c r="BA90"/>
  <c r="F91"/>
  <c r="G91"/>
  <c r="H91"/>
  <c r="AN91"/>
  <c r="AX91" s="1"/>
  <c r="AO91"/>
  <c r="AU91"/>
  <c r="AY91"/>
  <c r="BA91"/>
  <c r="F92"/>
  <c r="G92"/>
  <c r="H92"/>
  <c r="AN92"/>
  <c r="AX92" s="1"/>
  <c r="AO92"/>
  <c r="AU92"/>
  <c r="AY92"/>
  <c r="BA92"/>
  <c r="F93"/>
  <c r="G93"/>
  <c r="H93"/>
  <c r="AN93"/>
  <c r="AX93" s="1"/>
  <c r="AO93"/>
  <c r="AU93"/>
  <c r="AY93"/>
  <c r="BA93"/>
  <c r="F94"/>
  <c r="G94"/>
  <c r="H94"/>
  <c r="AN94"/>
  <c r="AX94" s="1"/>
  <c r="AO94"/>
  <c r="AU94"/>
  <c r="AY94"/>
  <c r="BA94"/>
  <c r="F95"/>
  <c r="G95"/>
  <c r="H95"/>
  <c r="AN95"/>
  <c r="AX95" s="1"/>
  <c r="AO95"/>
  <c r="AU95"/>
  <c r="AY95"/>
  <c r="BA95"/>
  <c r="F96"/>
  <c r="G96"/>
  <c r="H96"/>
  <c r="AN96"/>
  <c r="AX96" s="1"/>
  <c r="AO96"/>
  <c r="AU96"/>
  <c r="AY96"/>
  <c r="BA96"/>
  <c r="F97"/>
  <c r="G97"/>
  <c r="H97"/>
  <c r="AN97"/>
  <c r="AX97" s="1"/>
  <c r="AO97"/>
  <c r="AU97"/>
  <c r="AY97"/>
  <c r="BA97"/>
  <c r="F98"/>
  <c r="G98"/>
  <c r="H98"/>
  <c r="AN98"/>
  <c r="AX98" s="1"/>
  <c r="AO98"/>
  <c r="AU98"/>
  <c r="AY98"/>
  <c r="BA98"/>
  <c r="F99"/>
  <c r="G99"/>
  <c r="H99"/>
  <c r="AN99"/>
  <c r="AX99" s="1"/>
  <c r="AO99"/>
  <c r="AU99"/>
  <c r="AY99"/>
  <c r="BA99"/>
  <c r="F100"/>
  <c r="G100"/>
  <c r="H100"/>
  <c r="AN100"/>
  <c r="AX100" s="1"/>
  <c r="AO100"/>
  <c r="AU100"/>
  <c r="AY100"/>
  <c r="BA100"/>
  <c r="F101"/>
  <c r="G101"/>
  <c r="H101"/>
  <c r="AN101"/>
  <c r="AX101" s="1"/>
  <c r="AO101"/>
  <c r="AU101"/>
  <c r="AY101"/>
  <c r="BA101"/>
  <c r="F102"/>
  <c r="G102"/>
  <c r="H102"/>
  <c r="AN102"/>
  <c r="AX102" s="1"/>
  <c r="AO102"/>
  <c r="AU102"/>
  <c r="AY102"/>
  <c r="BA102"/>
  <c r="F103"/>
  <c r="G103"/>
  <c r="H103"/>
  <c r="AN103"/>
  <c r="AX103" s="1"/>
  <c r="AO103"/>
  <c r="AU103"/>
  <c r="AY103"/>
  <c r="BA103"/>
  <c r="F104"/>
  <c r="G104"/>
  <c r="H104"/>
  <c r="AN104"/>
  <c r="AX104" s="1"/>
  <c r="AO104"/>
  <c r="AU104"/>
  <c r="AY104"/>
  <c r="BA104"/>
  <c r="F105"/>
  <c r="G105"/>
  <c r="H105"/>
  <c r="AN105"/>
  <c r="AX105" s="1"/>
  <c r="AO105"/>
  <c r="AU105"/>
  <c r="AY105"/>
  <c r="BA105"/>
  <c r="F106"/>
  <c r="G106"/>
  <c r="H106"/>
  <c r="AN106"/>
  <c r="AX106" s="1"/>
  <c r="AO106"/>
  <c r="AU106"/>
  <c r="AY106"/>
  <c r="BA106"/>
  <c r="F107"/>
  <c r="G107"/>
  <c r="H107"/>
  <c r="AN107"/>
  <c r="AX107" s="1"/>
  <c r="AO107"/>
  <c r="AU107"/>
  <c r="AY107"/>
  <c r="BA107"/>
  <c r="F108"/>
  <c r="G108"/>
  <c r="H108"/>
  <c r="AN108"/>
  <c r="AX108" s="1"/>
  <c r="AO108"/>
  <c r="AU108"/>
  <c r="AY108"/>
  <c r="BA108"/>
  <c r="F109"/>
  <c r="G109"/>
  <c r="H109"/>
  <c r="AN109"/>
  <c r="AX109" s="1"/>
  <c r="AO109"/>
  <c r="AU109"/>
  <c r="AY109"/>
  <c r="BA109"/>
  <c r="F110"/>
  <c r="G110"/>
  <c r="H110"/>
  <c r="AN110"/>
  <c r="AX110" s="1"/>
  <c r="AO110"/>
  <c r="AU110"/>
  <c r="AY110"/>
  <c r="BA110"/>
  <c r="F111"/>
  <c r="G111"/>
  <c r="H111"/>
  <c r="AN111"/>
  <c r="AX111" s="1"/>
  <c r="AO111"/>
  <c r="AU111"/>
  <c r="AY111"/>
  <c r="BA111"/>
  <c r="F112"/>
  <c r="G112"/>
  <c r="H112"/>
  <c r="AN112"/>
  <c r="AX112" s="1"/>
  <c r="AO112"/>
  <c r="AU112"/>
  <c r="AY112"/>
  <c r="BA112"/>
  <c r="F113"/>
  <c r="G113"/>
  <c r="H113"/>
  <c r="AN113"/>
  <c r="AX113" s="1"/>
  <c r="AO113"/>
  <c r="AU113"/>
  <c r="AY113"/>
  <c r="BA113"/>
  <c r="F114"/>
  <c r="G114"/>
  <c r="H114"/>
  <c r="AN114"/>
  <c r="AX114" s="1"/>
  <c r="AO114"/>
  <c r="AU114"/>
  <c r="AY114"/>
  <c r="BA114"/>
  <c r="F115"/>
  <c r="G115"/>
  <c r="H115"/>
  <c r="AN115"/>
  <c r="AX115" s="1"/>
  <c r="AO115"/>
  <c r="AU115"/>
  <c r="AY115"/>
  <c r="BA115"/>
  <c r="F116"/>
  <c r="G116"/>
  <c r="H116"/>
  <c r="AN116"/>
  <c r="AX116" s="1"/>
  <c r="AO116"/>
  <c r="AU116"/>
  <c r="AY116"/>
  <c r="BA116"/>
  <c r="F117"/>
  <c r="G117"/>
  <c r="H117"/>
  <c r="AN117"/>
  <c r="AX117" s="1"/>
  <c r="AO117"/>
  <c r="AU117"/>
  <c r="AY117"/>
  <c r="BA117"/>
  <c r="F118"/>
  <c r="G118"/>
  <c r="H118"/>
  <c r="AN118"/>
  <c r="AO118"/>
  <c r="AU118"/>
  <c r="AX118"/>
  <c r="AY118"/>
  <c r="BA118"/>
  <c r="F119"/>
  <c r="G119"/>
  <c r="H119"/>
  <c r="AN119"/>
  <c r="AX119" s="1"/>
  <c r="AO119"/>
  <c r="AU119"/>
  <c r="AY119"/>
  <c r="BA119"/>
  <c r="F120"/>
  <c r="G120"/>
  <c r="H120"/>
  <c r="AN120"/>
  <c r="AX120" s="1"/>
  <c r="AO120"/>
  <c r="AU120"/>
  <c r="AY120"/>
  <c r="BA120"/>
  <c r="F121"/>
  <c r="G121"/>
  <c r="H121"/>
  <c r="AN121"/>
  <c r="AX121" s="1"/>
  <c r="AO121"/>
  <c r="AU121"/>
  <c r="AY121"/>
  <c r="BA121"/>
  <c r="F122"/>
  <c r="G122"/>
  <c r="H122"/>
  <c r="AN122"/>
  <c r="AX122" s="1"/>
  <c r="AO122"/>
  <c r="AU122"/>
  <c r="AY122"/>
  <c r="BA122"/>
  <c r="F123"/>
  <c r="G123"/>
  <c r="H123"/>
  <c r="AN123"/>
  <c r="AX123" s="1"/>
  <c r="AO123"/>
  <c r="AU123"/>
  <c r="AY123"/>
  <c r="BA123"/>
  <c r="F124"/>
  <c r="G124"/>
  <c r="H124"/>
  <c r="AN124"/>
  <c r="AX124" s="1"/>
  <c r="AO124"/>
  <c r="AU124"/>
  <c r="AY124"/>
  <c r="BA124"/>
  <c r="F125"/>
  <c r="G125"/>
  <c r="H125"/>
  <c r="AN125"/>
  <c r="AX125" s="1"/>
  <c r="AO125"/>
  <c r="AU125"/>
  <c r="AY125"/>
  <c r="BA125"/>
  <c r="F126"/>
  <c r="G126"/>
  <c r="H126"/>
  <c r="AN126"/>
  <c r="AX126" s="1"/>
  <c r="AO126"/>
  <c r="AU126"/>
  <c r="AY126"/>
  <c r="BA126"/>
  <c r="F127"/>
  <c r="G127"/>
  <c r="H127"/>
  <c r="AN127"/>
  <c r="AX127" s="1"/>
  <c r="AO127"/>
  <c r="AU127"/>
  <c r="AY127"/>
  <c r="BA127"/>
  <c r="F128"/>
  <c r="H128" s="1"/>
  <c r="G128"/>
  <c r="AN128"/>
  <c r="AX128" s="1"/>
  <c r="AO128"/>
  <c r="AU128"/>
  <c r="AY128"/>
  <c r="BA128"/>
  <c r="F129"/>
  <c r="G129"/>
  <c r="H129"/>
  <c r="AN129"/>
  <c r="AX129" s="1"/>
  <c r="AO129"/>
  <c r="AU129"/>
  <c r="AY129"/>
  <c r="BA129"/>
  <c r="B23" l="1"/>
  <c r="F38"/>
  <c r="H38" s="1"/>
  <c r="G38"/>
  <c r="AN38"/>
  <c r="AX38" s="1"/>
  <c r="AU38"/>
  <c r="BA38"/>
  <c r="D7"/>
  <c r="AU37"/>
  <c r="BA37"/>
  <c r="AN37"/>
  <c r="AX37" s="1"/>
  <c r="B17"/>
  <c r="D17" s="1"/>
  <c r="B16"/>
  <c r="D16" s="1"/>
  <c r="D14"/>
  <c r="B21"/>
  <c r="D11"/>
  <c r="J105" s="1"/>
  <c r="G37"/>
  <c r="C31"/>
  <c r="F37"/>
  <c r="H37" s="1"/>
  <c r="B27"/>
  <c r="B25" s="1"/>
  <c r="E41" l="1"/>
  <c r="I41" s="1"/>
  <c r="E42"/>
  <c r="I42" s="1"/>
  <c r="E45"/>
  <c r="I45" s="1"/>
  <c r="E46"/>
  <c r="I46" s="1"/>
  <c r="E49"/>
  <c r="I49" s="1"/>
  <c r="E51"/>
  <c r="E53"/>
  <c r="I53" s="1"/>
  <c r="E54"/>
  <c r="I54" s="1"/>
  <c r="E57"/>
  <c r="I57" s="1"/>
  <c r="E58"/>
  <c r="I58" s="1"/>
  <c r="E61"/>
  <c r="I61" s="1"/>
  <c r="E62"/>
  <c r="I62" s="1"/>
  <c r="E66"/>
  <c r="I66" s="1"/>
  <c r="E67"/>
  <c r="I67" s="1"/>
  <c r="E68"/>
  <c r="I68" s="1"/>
  <c r="E69"/>
  <c r="I69" s="1"/>
  <c r="E74"/>
  <c r="I74" s="1"/>
  <c r="E77"/>
  <c r="I77" s="1"/>
  <c r="E78"/>
  <c r="I78" s="1"/>
  <c r="E79"/>
  <c r="I79" s="1"/>
  <c r="E90"/>
  <c r="I90" s="1"/>
  <c r="E93"/>
  <c r="I93" s="1"/>
  <c r="E94"/>
  <c r="I94" s="1"/>
  <c r="E97"/>
  <c r="I97" s="1"/>
  <c r="E98"/>
  <c r="I98" s="1"/>
  <c r="E101"/>
  <c r="I101" s="1"/>
  <c r="E102"/>
  <c r="I102" s="1"/>
  <c r="E103"/>
  <c r="I103" s="1"/>
  <c r="E39"/>
  <c r="I39" s="1"/>
  <c r="E40"/>
  <c r="I40" s="1"/>
  <c r="E43"/>
  <c r="I43" s="1"/>
  <c r="E44"/>
  <c r="I44" s="1"/>
  <c r="E47"/>
  <c r="I47" s="1"/>
  <c r="E48"/>
  <c r="I48" s="1"/>
  <c r="E50"/>
  <c r="I50" s="1"/>
  <c r="E52"/>
  <c r="I52" s="1"/>
  <c r="E55"/>
  <c r="I55" s="1"/>
  <c r="E56"/>
  <c r="I56" s="1"/>
  <c r="E59"/>
  <c r="I59" s="1"/>
  <c r="E60"/>
  <c r="I60" s="1"/>
  <c r="E63"/>
  <c r="I63" s="1"/>
  <c r="E64"/>
  <c r="I64" s="1"/>
  <c r="E65"/>
  <c r="I65" s="1"/>
  <c r="E70"/>
  <c r="I70" s="1"/>
  <c r="E71"/>
  <c r="I71" s="1"/>
  <c r="E72"/>
  <c r="I72" s="1"/>
  <c r="E73"/>
  <c r="I73" s="1"/>
  <c r="E75"/>
  <c r="I75" s="1"/>
  <c r="E76"/>
  <c r="I76" s="1"/>
  <c r="E80"/>
  <c r="I80" s="1"/>
  <c r="E81"/>
  <c r="E82"/>
  <c r="E83"/>
  <c r="E84"/>
  <c r="E85"/>
  <c r="E86"/>
  <c r="E87"/>
  <c r="E88"/>
  <c r="I88" s="1"/>
  <c r="E89"/>
  <c r="I89" s="1"/>
  <c r="E91"/>
  <c r="I91" s="1"/>
  <c r="E92"/>
  <c r="I92" s="1"/>
  <c r="E95"/>
  <c r="I95" s="1"/>
  <c r="E96"/>
  <c r="I96" s="1"/>
  <c r="E99"/>
  <c r="I99" s="1"/>
  <c r="E100"/>
  <c r="I100" s="1"/>
  <c r="E104"/>
  <c r="I104" s="1"/>
  <c r="E105"/>
  <c r="I105" s="1"/>
  <c r="E106"/>
  <c r="I106" s="1"/>
  <c r="E107"/>
  <c r="I107" s="1"/>
  <c r="E111"/>
  <c r="E112"/>
  <c r="E115"/>
  <c r="E116"/>
  <c r="E119"/>
  <c r="E120"/>
  <c r="E123"/>
  <c r="E124"/>
  <c r="E127"/>
  <c r="E128"/>
  <c r="E129"/>
  <c r="E108"/>
  <c r="I108" s="1"/>
  <c r="E109"/>
  <c r="E110"/>
  <c r="E113"/>
  <c r="E114"/>
  <c r="E117"/>
  <c r="E118"/>
  <c r="E121"/>
  <c r="E122"/>
  <c r="E125"/>
  <c r="E126"/>
  <c r="J51"/>
  <c r="J66"/>
  <c r="J70"/>
  <c r="J104"/>
  <c r="J78"/>
  <c r="J108"/>
  <c r="J128"/>
  <c r="J42"/>
  <c r="J46"/>
  <c r="J50"/>
  <c r="J54"/>
  <c r="J58"/>
  <c r="J62"/>
  <c r="J69"/>
  <c r="J73"/>
  <c r="J76"/>
  <c r="J91"/>
  <c r="J95"/>
  <c r="J99"/>
  <c r="J41"/>
  <c r="J45"/>
  <c r="J53"/>
  <c r="J57"/>
  <c r="J61"/>
  <c r="J67"/>
  <c r="J74"/>
  <c r="J77"/>
  <c r="J79"/>
  <c r="J82"/>
  <c r="J83"/>
  <c r="J84"/>
  <c r="J85"/>
  <c r="J86"/>
  <c r="J87"/>
  <c r="J88"/>
  <c r="J89"/>
  <c r="J90"/>
  <c r="J93"/>
  <c r="J94"/>
  <c r="J97"/>
  <c r="J98"/>
  <c r="J101"/>
  <c r="J103"/>
  <c r="J39"/>
  <c r="J43"/>
  <c r="J55"/>
  <c r="J59"/>
  <c r="J63"/>
  <c r="J109"/>
  <c r="J110"/>
  <c r="J113"/>
  <c r="J114"/>
  <c r="J117"/>
  <c r="J118"/>
  <c r="J121"/>
  <c r="J122"/>
  <c r="J125"/>
  <c r="J126"/>
  <c r="J129"/>
  <c r="J111"/>
  <c r="J112"/>
  <c r="J115"/>
  <c r="J116"/>
  <c r="J119"/>
  <c r="J120"/>
  <c r="J123"/>
  <c r="J124"/>
  <c r="J127"/>
  <c r="J64"/>
  <c r="J68"/>
  <c r="J72"/>
  <c r="J47"/>
  <c r="J80"/>
  <c r="J106"/>
  <c r="J49"/>
  <c r="J102"/>
  <c r="J40"/>
  <c r="J44"/>
  <c r="J48"/>
  <c r="J52"/>
  <c r="J56"/>
  <c r="J60"/>
  <c r="J65"/>
  <c r="J71"/>
  <c r="J75"/>
  <c r="J81"/>
  <c r="J92"/>
  <c r="J96"/>
  <c r="J100"/>
  <c r="J107"/>
  <c r="K49"/>
  <c r="L49" s="1"/>
  <c r="K50"/>
  <c r="L50" s="1"/>
  <c r="K65"/>
  <c r="L65" s="1"/>
  <c r="K69"/>
  <c r="L69" s="1"/>
  <c r="K73"/>
  <c r="L73" s="1"/>
  <c r="K66"/>
  <c r="L66" s="1"/>
  <c r="K70"/>
  <c r="L70" s="1"/>
  <c r="K80"/>
  <c r="K79"/>
  <c r="K104"/>
  <c r="L104" s="1"/>
  <c r="K101"/>
  <c r="K105"/>
  <c r="L105" s="1"/>
  <c r="K40"/>
  <c r="L40" s="1"/>
  <c r="K44"/>
  <c r="L44" s="1"/>
  <c r="K55"/>
  <c r="K59"/>
  <c r="K74"/>
  <c r="K91"/>
  <c r="K95"/>
  <c r="K99"/>
  <c r="K41"/>
  <c r="K45"/>
  <c r="K51"/>
  <c r="K54"/>
  <c r="K58"/>
  <c r="K62"/>
  <c r="K76"/>
  <c r="K93"/>
  <c r="L93" s="1"/>
  <c r="K97"/>
  <c r="K83"/>
  <c r="L83" s="1"/>
  <c r="K85"/>
  <c r="K87"/>
  <c r="L87" s="1"/>
  <c r="K89"/>
  <c r="K108"/>
  <c r="L108" s="1"/>
  <c r="K110"/>
  <c r="K111"/>
  <c r="L111" s="1"/>
  <c r="K114"/>
  <c r="K115"/>
  <c r="L115" s="1"/>
  <c r="K118"/>
  <c r="K119"/>
  <c r="L119" s="1"/>
  <c r="K122"/>
  <c r="K123"/>
  <c r="L123" s="1"/>
  <c r="K126"/>
  <c r="K127"/>
  <c r="L127" s="1"/>
  <c r="K82"/>
  <c r="L82" s="1"/>
  <c r="K84"/>
  <c r="K86"/>
  <c r="L86" s="1"/>
  <c r="K88"/>
  <c r="K109"/>
  <c r="L109" s="1"/>
  <c r="K112"/>
  <c r="K113"/>
  <c r="L113" s="1"/>
  <c r="K116"/>
  <c r="K117"/>
  <c r="L117" s="1"/>
  <c r="K120"/>
  <c r="K121"/>
  <c r="L121" s="1"/>
  <c r="K124"/>
  <c r="K125"/>
  <c r="L125" s="1"/>
  <c r="K128"/>
  <c r="K129"/>
  <c r="L129" s="1"/>
  <c r="K47"/>
  <c r="L47" s="1"/>
  <c r="L51"/>
  <c r="K48"/>
  <c r="K63"/>
  <c r="K67"/>
  <c r="K71"/>
  <c r="K64"/>
  <c r="K68"/>
  <c r="K72"/>
  <c r="K78"/>
  <c r="L78" s="1"/>
  <c r="K77"/>
  <c r="K102"/>
  <c r="K106"/>
  <c r="L106" s="1"/>
  <c r="K103"/>
  <c r="L103" s="1"/>
  <c r="K107"/>
  <c r="L107" s="1"/>
  <c r="K39"/>
  <c r="K43"/>
  <c r="K52"/>
  <c r="K56"/>
  <c r="K60"/>
  <c r="K81"/>
  <c r="L81" s="1"/>
  <c r="K92"/>
  <c r="L92" s="1"/>
  <c r="K96"/>
  <c r="L96" s="1"/>
  <c r="K100"/>
  <c r="L100" s="1"/>
  <c r="K42"/>
  <c r="L42" s="1"/>
  <c r="K46"/>
  <c r="L46" s="1"/>
  <c r="K53"/>
  <c r="L53" s="1"/>
  <c r="K57"/>
  <c r="L57" s="1"/>
  <c r="K61"/>
  <c r="L61" s="1"/>
  <c r="K75"/>
  <c r="L75" s="1"/>
  <c r="K90"/>
  <c r="K94"/>
  <c r="L94" s="1"/>
  <c r="K98"/>
  <c r="X39"/>
  <c r="Y40"/>
  <c r="Y41"/>
  <c r="X42"/>
  <c r="X43"/>
  <c r="Y44"/>
  <c r="Y45"/>
  <c r="X46"/>
  <c r="X47"/>
  <c r="AA47" s="1"/>
  <c r="X48"/>
  <c r="Y49"/>
  <c r="X50"/>
  <c r="Y51"/>
  <c r="Y52"/>
  <c r="Y53"/>
  <c r="X54"/>
  <c r="X55"/>
  <c r="Y56"/>
  <c r="Y57"/>
  <c r="X58"/>
  <c r="X59"/>
  <c r="Y60"/>
  <c r="Y61"/>
  <c r="X62"/>
  <c r="X63"/>
  <c r="AA63" s="1"/>
  <c r="Y64"/>
  <c r="Y65"/>
  <c r="Y66"/>
  <c r="X67"/>
  <c r="Y68"/>
  <c r="Y69"/>
  <c r="Y70"/>
  <c r="X71"/>
  <c r="AA71" s="1"/>
  <c r="Y72"/>
  <c r="Y73"/>
  <c r="X74"/>
  <c r="X75"/>
  <c r="Y76"/>
  <c r="X77"/>
  <c r="AA77" s="1"/>
  <c r="Y78"/>
  <c r="Y79"/>
  <c r="Y80"/>
  <c r="Y81"/>
  <c r="X82"/>
  <c r="X83"/>
  <c r="X84"/>
  <c r="Y85"/>
  <c r="X86"/>
  <c r="X87"/>
  <c r="X88"/>
  <c r="Y89"/>
  <c r="X90"/>
  <c r="X91"/>
  <c r="Y92"/>
  <c r="Y93"/>
  <c r="X94"/>
  <c r="X95"/>
  <c r="Y96"/>
  <c r="Y97"/>
  <c r="X98"/>
  <c r="X99"/>
  <c r="Y100"/>
  <c r="Y101"/>
  <c r="X102"/>
  <c r="X103"/>
  <c r="X104"/>
  <c r="Y105"/>
  <c r="X106"/>
  <c r="X107"/>
  <c r="X108"/>
  <c r="X109"/>
  <c r="X110"/>
  <c r="X111"/>
  <c r="X112"/>
  <c r="X113"/>
  <c r="Y114"/>
  <c r="Y115"/>
  <c r="X116"/>
  <c r="X117"/>
  <c r="Y118"/>
  <c r="Y119"/>
  <c r="X120"/>
  <c r="X121"/>
  <c r="Y122"/>
  <c r="Y123"/>
  <c r="X124"/>
  <c r="X125"/>
  <c r="Y126"/>
  <c r="Y127"/>
  <c r="X128"/>
  <c r="X129"/>
  <c r="Y39"/>
  <c r="X40"/>
  <c r="X41"/>
  <c r="Y42"/>
  <c r="Y43"/>
  <c r="X44"/>
  <c r="X45"/>
  <c r="Y46"/>
  <c r="Y47"/>
  <c r="Y48"/>
  <c r="X49"/>
  <c r="Y50"/>
  <c r="X51"/>
  <c r="X52"/>
  <c r="X53"/>
  <c r="Y54"/>
  <c r="Y55"/>
  <c r="X56"/>
  <c r="X57"/>
  <c r="Y58"/>
  <c r="Y59"/>
  <c r="X60"/>
  <c r="X61"/>
  <c r="Y62"/>
  <c r="Y63"/>
  <c r="X64"/>
  <c r="X65"/>
  <c r="X66"/>
  <c r="Y67"/>
  <c r="X68"/>
  <c r="X69"/>
  <c r="X70"/>
  <c r="Y71"/>
  <c r="X72"/>
  <c r="X73"/>
  <c r="Y74"/>
  <c r="Y75"/>
  <c r="X76"/>
  <c r="Y77"/>
  <c r="X78"/>
  <c r="AA78" s="1"/>
  <c r="X79"/>
  <c r="X80"/>
  <c r="X81"/>
  <c r="Y82"/>
  <c r="AA82"/>
  <c r="Y83"/>
  <c r="AA83"/>
  <c r="Y84"/>
  <c r="AA84"/>
  <c r="X85"/>
  <c r="Y86"/>
  <c r="AA86"/>
  <c r="Y87"/>
  <c r="AA87"/>
  <c r="Y88"/>
  <c r="AA88"/>
  <c r="X89"/>
  <c r="Y90"/>
  <c r="Y91"/>
  <c r="X92"/>
  <c r="X93"/>
  <c r="Y94"/>
  <c r="Y95"/>
  <c r="X96"/>
  <c r="X97"/>
  <c r="Y98"/>
  <c r="Y99"/>
  <c r="X100"/>
  <c r="X101"/>
  <c r="Y102"/>
  <c r="Y103"/>
  <c r="Y104"/>
  <c r="X105"/>
  <c r="Y106"/>
  <c r="Y107"/>
  <c r="Y108"/>
  <c r="AA108"/>
  <c r="Y109"/>
  <c r="AA109"/>
  <c r="Y110"/>
  <c r="AA110"/>
  <c r="Y111"/>
  <c r="AA111"/>
  <c r="Y112"/>
  <c r="AA112"/>
  <c r="Y113"/>
  <c r="AA113"/>
  <c r="X114"/>
  <c r="X115"/>
  <c r="Y116"/>
  <c r="AA116"/>
  <c r="Y117"/>
  <c r="AA117"/>
  <c r="X118"/>
  <c r="X119"/>
  <c r="Y120"/>
  <c r="AA120"/>
  <c r="Y121"/>
  <c r="AA121"/>
  <c r="X122"/>
  <c r="X123"/>
  <c r="Y124"/>
  <c r="AA124"/>
  <c r="Y125"/>
  <c r="AA125"/>
  <c r="X126"/>
  <c r="X127"/>
  <c r="Y128"/>
  <c r="AA128"/>
  <c r="Y129"/>
  <c r="AA129"/>
  <c r="AA48"/>
  <c r="AA64"/>
  <c r="AA66"/>
  <c r="AA68"/>
  <c r="AA70"/>
  <c r="AA72"/>
  <c r="AA67"/>
  <c r="AA69"/>
  <c r="AA101"/>
  <c r="AA103"/>
  <c r="AA107"/>
  <c r="AY37"/>
  <c r="AY38"/>
  <c r="AO37"/>
  <c r="AO38"/>
  <c r="X38"/>
  <c r="AA38" s="1"/>
  <c r="J37"/>
  <c r="E38"/>
  <c r="I38" s="1"/>
  <c r="B22"/>
  <c r="B26"/>
  <c r="Q38" s="1"/>
  <c r="Y38"/>
  <c r="K38"/>
  <c r="J38"/>
  <c r="K37"/>
  <c r="X37"/>
  <c r="AC37" s="1"/>
  <c r="Y37"/>
  <c r="E37"/>
  <c r="L98" l="1"/>
  <c r="L90"/>
  <c r="L56"/>
  <c r="L43"/>
  <c r="L77"/>
  <c r="L72"/>
  <c r="L64"/>
  <c r="L67"/>
  <c r="L48"/>
  <c r="L128"/>
  <c r="L124"/>
  <c r="L120"/>
  <c r="L116"/>
  <c r="L112"/>
  <c r="L88"/>
  <c r="L84"/>
  <c r="L62"/>
  <c r="L54"/>
  <c r="L45"/>
  <c r="L99"/>
  <c r="L91"/>
  <c r="L59"/>
  <c r="L80"/>
  <c r="L60"/>
  <c r="L52"/>
  <c r="L39"/>
  <c r="L102"/>
  <c r="L68"/>
  <c r="L71"/>
  <c r="L63"/>
  <c r="L126"/>
  <c r="L122"/>
  <c r="L118"/>
  <c r="L114"/>
  <c r="L110"/>
  <c r="L89"/>
  <c r="L85"/>
  <c r="L97"/>
  <c r="L76"/>
  <c r="L58"/>
  <c r="L41"/>
  <c r="L95"/>
  <c r="L74"/>
  <c r="L55"/>
  <c r="L101"/>
  <c r="L79"/>
  <c r="I126"/>
  <c r="I122"/>
  <c r="I118"/>
  <c r="I114"/>
  <c r="I110"/>
  <c r="I128"/>
  <c r="I124"/>
  <c r="I120"/>
  <c r="I116"/>
  <c r="I112"/>
  <c r="I87"/>
  <c r="I85"/>
  <c r="I83"/>
  <c r="I81"/>
  <c r="Q37"/>
  <c r="B24"/>
  <c r="Q40"/>
  <c r="Q41"/>
  <c r="Q44"/>
  <c r="Q45"/>
  <c r="Q48"/>
  <c r="Q50"/>
  <c r="Q51"/>
  <c r="Q52"/>
  <c r="Q53"/>
  <c r="Q56"/>
  <c r="Q57"/>
  <c r="Q60"/>
  <c r="Q61"/>
  <c r="Q65"/>
  <c r="Q66"/>
  <c r="Q67"/>
  <c r="Q68"/>
  <c r="Q73"/>
  <c r="Q76"/>
  <c r="Q77"/>
  <c r="Q78"/>
  <c r="Q82"/>
  <c r="Q84"/>
  <c r="Q86"/>
  <c r="Q88"/>
  <c r="Q89"/>
  <c r="Q92"/>
  <c r="Q93"/>
  <c r="Q96"/>
  <c r="Q97"/>
  <c r="Q100"/>
  <c r="Q101"/>
  <c r="Q102"/>
  <c r="Q39"/>
  <c r="Q42"/>
  <c r="Q43"/>
  <c r="Q46"/>
  <c r="Q47"/>
  <c r="Q49"/>
  <c r="Q54"/>
  <c r="Q55"/>
  <c r="Q58"/>
  <c r="Q59"/>
  <c r="Q62"/>
  <c r="Q63"/>
  <c r="Q64"/>
  <c r="Q69"/>
  <c r="Q70"/>
  <c r="Q71"/>
  <c r="Q72"/>
  <c r="Q74"/>
  <c r="Q75"/>
  <c r="Q79"/>
  <c r="Q80"/>
  <c r="Q81"/>
  <c r="Q83"/>
  <c r="Q85"/>
  <c r="Q87"/>
  <c r="Q90"/>
  <c r="Q91"/>
  <c r="Q94"/>
  <c r="Q95"/>
  <c r="Q98"/>
  <c r="Q99"/>
  <c r="Q103"/>
  <c r="Q104"/>
  <c r="Q105"/>
  <c r="Q106"/>
  <c r="Q108"/>
  <c r="Q110"/>
  <c r="Q111"/>
  <c r="Q114"/>
  <c r="Q115"/>
  <c r="Q118"/>
  <c r="Q119"/>
  <c r="Q122"/>
  <c r="Q123"/>
  <c r="Q126"/>
  <c r="Q127"/>
  <c r="Q128"/>
  <c r="Q129"/>
  <c r="Q107"/>
  <c r="Q109"/>
  <c r="Q112"/>
  <c r="Q113"/>
  <c r="Q116"/>
  <c r="Q117"/>
  <c r="Q120"/>
  <c r="Q121"/>
  <c r="Q124"/>
  <c r="Q125"/>
  <c r="I125"/>
  <c r="I121"/>
  <c r="I117"/>
  <c r="I113"/>
  <c r="I109"/>
  <c r="I129"/>
  <c r="I127"/>
  <c r="I123"/>
  <c r="I119"/>
  <c r="I115"/>
  <c r="I111"/>
  <c r="I86"/>
  <c r="I84"/>
  <c r="I82"/>
  <c r="I51"/>
  <c r="Z39"/>
  <c r="Z42"/>
  <c r="Z43"/>
  <c r="Z46"/>
  <c r="Z47"/>
  <c r="AB47" s="1"/>
  <c r="Z48"/>
  <c r="Z50"/>
  <c r="Z54"/>
  <c r="Z55"/>
  <c r="Z58"/>
  <c r="Z59"/>
  <c r="Z62"/>
  <c r="Z63"/>
  <c r="AB63" s="1"/>
  <c r="Z67"/>
  <c r="Z71"/>
  <c r="AB71" s="1"/>
  <c r="Z74"/>
  <c r="Z75"/>
  <c r="Z77"/>
  <c r="AB77" s="1"/>
  <c r="Z82"/>
  <c r="Z83"/>
  <c r="Z84"/>
  <c r="Z86"/>
  <c r="Z87"/>
  <c r="Z88"/>
  <c r="Z90"/>
  <c r="Z91"/>
  <c r="Z94"/>
  <c r="Z95"/>
  <c r="Z98"/>
  <c r="Z99"/>
  <c r="Z102"/>
  <c r="Z103"/>
  <c r="Z104"/>
  <c r="Z106"/>
  <c r="Z107"/>
  <c r="Z108"/>
  <c r="Z109"/>
  <c r="Z110"/>
  <c r="Z111"/>
  <c r="Z112"/>
  <c r="Z113"/>
  <c r="Z116"/>
  <c r="Z117"/>
  <c r="Z120"/>
  <c r="Z121"/>
  <c r="Z124"/>
  <c r="Z125"/>
  <c r="Z128"/>
  <c r="Z129"/>
  <c r="Z40"/>
  <c r="Z41"/>
  <c r="Z44"/>
  <c r="Z45"/>
  <c r="Z49"/>
  <c r="Z51"/>
  <c r="Z52"/>
  <c r="Z53"/>
  <c r="Z56"/>
  <c r="Z57"/>
  <c r="Z60"/>
  <c r="Z61"/>
  <c r="Z64"/>
  <c r="Z65"/>
  <c r="Z66"/>
  <c r="Z68"/>
  <c r="Z69"/>
  <c r="Z70"/>
  <c r="Z72"/>
  <c r="Z73"/>
  <c r="Z76"/>
  <c r="Z78"/>
  <c r="AB78" s="1"/>
  <c r="Z79"/>
  <c r="Z80"/>
  <c r="Z81"/>
  <c r="Z85"/>
  <c r="Z89"/>
  <c r="Z92"/>
  <c r="Z93"/>
  <c r="Z96"/>
  <c r="Z97"/>
  <c r="Z100"/>
  <c r="Z101"/>
  <c r="Z105"/>
  <c r="Z114"/>
  <c r="Z115"/>
  <c r="Z118"/>
  <c r="Z119"/>
  <c r="Z122"/>
  <c r="Z123"/>
  <c r="Z126"/>
  <c r="Z127"/>
  <c r="AD127"/>
  <c r="AC127"/>
  <c r="AD123"/>
  <c r="AC123"/>
  <c r="AD119"/>
  <c r="AC119"/>
  <c r="AD115"/>
  <c r="AC115"/>
  <c r="AD105"/>
  <c r="AC105"/>
  <c r="AD101"/>
  <c r="AC101"/>
  <c r="AA97"/>
  <c r="AB97" s="1"/>
  <c r="AD97"/>
  <c r="AC97"/>
  <c r="AA93"/>
  <c r="AB93" s="1"/>
  <c r="AD93"/>
  <c r="AC93"/>
  <c r="AA89"/>
  <c r="AB89" s="1"/>
  <c r="AD89"/>
  <c r="AC89"/>
  <c r="AD81"/>
  <c r="AC81"/>
  <c r="AD79"/>
  <c r="AC79"/>
  <c r="AD73"/>
  <c r="AC73"/>
  <c r="AD69"/>
  <c r="AC69"/>
  <c r="AD65"/>
  <c r="AC65"/>
  <c r="AA61"/>
  <c r="AB61" s="1"/>
  <c r="AD61"/>
  <c r="AC61"/>
  <c r="AA57"/>
  <c r="AB57" s="1"/>
  <c r="AD57"/>
  <c r="AC57"/>
  <c r="AA53"/>
  <c r="AB53" s="1"/>
  <c r="AD53"/>
  <c r="AC53"/>
  <c r="AA51"/>
  <c r="AB51" s="1"/>
  <c r="AD51"/>
  <c r="AC51"/>
  <c r="AD49"/>
  <c r="AC49"/>
  <c r="AA45"/>
  <c r="AB45" s="1"/>
  <c r="AD45"/>
  <c r="AC45"/>
  <c r="AA41"/>
  <c r="AB41" s="1"/>
  <c r="AD41"/>
  <c r="AC41"/>
  <c r="AC128"/>
  <c r="AD128"/>
  <c r="AC124"/>
  <c r="AD124"/>
  <c r="AC120"/>
  <c r="AD120"/>
  <c r="AC116"/>
  <c r="AD116"/>
  <c r="AC112"/>
  <c r="AD112"/>
  <c r="AC110"/>
  <c r="AD110"/>
  <c r="AC108"/>
  <c r="AD108"/>
  <c r="AD106"/>
  <c r="AC106"/>
  <c r="AD104"/>
  <c r="AC104"/>
  <c r="AD102"/>
  <c r="AC102"/>
  <c r="AA98"/>
  <c r="AB98" s="1"/>
  <c r="AD98"/>
  <c r="AC98"/>
  <c r="AA94"/>
  <c r="AB94" s="1"/>
  <c r="AD94"/>
  <c r="AC94"/>
  <c r="AA90"/>
  <c r="AB90" s="1"/>
  <c r="AD90"/>
  <c r="AC90"/>
  <c r="AC88"/>
  <c r="AD88"/>
  <c r="AC86"/>
  <c r="AD86"/>
  <c r="AE86" s="1"/>
  <c r="AC83"/>
  <c r="AD83"/>
  <c r="AA74"/>
  <c r="AB74" s="1"/>
  <c r="AD74"/>
  <c r="AC74"/>
  <c r="AA62"/>
  <c r="AB62" s="1"/>
  <c r="AD62"/>
  <c r="AC62"/>
  <c r="AA58"/>
  <c r="AB58" s="1"/>
  <c r="AD58"/>
  <c r="AC58"/>
  <c r="AA54"/>
  <c r="AB54" s="1"/>
  <c r="AD54"/>
  <c r="AC54"/>
  <c r="AD50"/>
  <c r="AC50"/>
  <c r="AD48"/>
  <c r="AC48"/>
  <c r="AD46"/>
  <c r="AC46"/>
  <c r="AA42"/>
  <c r="AB42" s="1"/>
  <c r="AD42"/>
  <c r="AC42"/>
  <c r="AB107"/>
  <c r="AB101"/>
  <c r="AB69"/>
  <c r="AB67"/>
  <c r="AB72"/>
  <c r="AB70"/>
  <c r="AB64"/>
  <c r="AB48"/>
  <c r="AB129"/>
  <c r="AB128"/>
  <c r="AB125"/>
  <c r="AB124"/>
  <c r="AB121"/>
  <c r="AB120"/>
  <c r="AB117"/>
  <c r="AB116"/>
  <c r="AB113"/>
  <c r="AB112"/>
  <c r="AB111"/>
  <c r="AB110"/>
  <c r="AB109"/>
  <c r="AB108"/>
  <c r="AB84"/>
  <c r="AB83"/>
  <c r="AB82"/>
  <c r="AA81"/>
  <c r="AB81" s="1"/>
  <c r="AA102"/>
  <c r="AB102" s="1"/>
  <c r="AA105"/>
  <c r="AB105" s="1"/>
  <c r="AA79"/>
  <c r="AB79" s="1"/>
  <c r="AA73"/>
  <c r="AB73" s="1"/>
  <c r="AA65"/>
  <c r="AB65" s="1"/>
  <c r="AA46"/>
  <c r="AA106"/>
  <c r="AB106" s="1"/>
  <c r="AD126"/>
  <c r="AC126"/>
  <c r="AD122"/>
  <c r="AC122"/>
  <c r="AD118"/>
  <c r="AC118"/>
  <c r="AD114"/>
  <c r="AC114"/>
  <c r="AA100"/>
  <c r="AB100" s="1"/>
  <c r="AD100"/>
  <c r="AC100"/>
  <c r="AA96"/>
  <c r="AB96" s="1"/>
  <c r="AD96"/>
  <c r="AC96"/>
  <c r="AA92"/>
  <c r="AB92" s="1"/>
  <c r="AD92"/>
  <c r="AC92"/>
  <c r="AD85"/>
  <c r="AE85" s="1"/>
  <c r="AC85"/>
  <c r="AD80"/>
  <c r="AC80"/>
  <c r="AD78"/>
  <c r="AC78"/>
  <c r="AD76"/>
  <c r="AC76"/>
  <c r="AD72"/>
  <c r="AC72"/>
  <c r="AD70"/>
  <c r="AC70"/>
  <c r="AD68"/>
  <c r="AC68"/>
  <c r="AD66"/>
  <c r="AC66"/>
  <c r="AD64"/>
  <c r="AC64"/>
  <c r="AA60"/>
  <c r="AB60" s="1"/>
  <c r="AD60"/>
  <c r="AC60"/>
  <c r="AA56"/>
  <c r="AB56" s="1"/>
  <c r="AD56"/>
  <c r="AC56"/>
  <c r="AA52"/>
  <c r="AB52" s="1"/>
  <c r="AD52"/>
  <c r="AC52"/>
  <c r="AA44"/>
  <c r="AB44" s="1"/>
  <c r="AD44"/>
  <c r="AC44"/>
  <c r="AA40"/>
  <c r="AB40" s="1"/>
  <c r="AD40"/>
  <c r="AC40"/>
  <c r="AC129"/>
  <c r="AD129"/>
  <c r="AC125"/>
  <c r="AD125"/>
  <c r="AC121"/>
  <c r="AD121"/>
  <c r="AC117"/>
  <c r="AD117"/>
  <c r="AC113"/>
  <c r="AD113"/>
  <c r="AC111"/>
  <c r="AD111"/>
  <c r="AC109"/>
  <c r="AD109"/>
  <c r="AD107"/>
  <c r="AC107"/>
  <c r="AD103"/>
  <c r="AC103"/>
  <c r="AA99"/>
  <c r="AB99" s="1"/>
  <c r="AD99"/>
  <c r="AC99"/>
  <c r="AA95"/>
  <c r="AB95" s="1"/>
  <c r="AD95"/>
  <c r="AC95"/>
  <c r="AA91"/>
  <c r="AB91" s="1"/>
  <c r="AD91"/>
  <c r="AC91"/>
  <c r="AC87"/>
  <c r="AD87"/>
  <c r="AC84"/>
  <c r="AD84"/>
  <c r="AC82"/>
  <c r="AD82"/>
  <c r="AD77"/>
  <c r="AC77"/>
  <c r="AA75"/>
  <c r="AB75" s="1"/>
  <c r="AD75"/>
  <c r="AC75"/>
  <c r="AD71"/>
  <c r="AC71"/>
  <c r="AD67"/>
  <c r="AC67"/>
  <c r="AD63"/>
  <c r="AC63"/>
  <c r="AA59"/>
  <c r="AB59" s="1"/>
  <c r="AD59"/>
  <c r="AC59"/>
  <c r="AA55"/>
  <c r="AB55" s="1"/>
  <c r="AD55"/>
  <c r="AC55"/>
  <c r="AD47"/>
  <c r="AC47"/>
  <c r="AA43"/>
  <c r="AB43" s="1"/>
  <c r="AD43"/>
  <c r="AC43"/>
  <c r="AA39"/>
  <c r="AB39" s="1"/>
  <c r="AD39"/>
  <c r="AC39"/>
  <c r="AB103"/>
  <c r="AB68"/>
  <c r="AB66"/>
  <c r="AB88"/>
  <c r="AB87"/>
  <c r="AB86"/>
  <c r="AA127"/>
  <c r="AB127" s="1"/>
  <c r="AA126"/>
  <c r="AB126" s="1"/>
  <c r="AA123"/>
  <c r="AB123" s="1"/>
  <c r="AA122"/>
  <c r="AB122" s="1"/>
  <c r="AA119"/>
  <c r="AB119" s="1"/>
  <c r="AA118"/>
  <c r="AB118" s="1"/>
  <c r="AA115"/>
  <c r="AB115" s="1"/>
  <c r="AA114"/>
  <c r="AB114" s="1"/>
  <c r="AA85"/>
  <c r="AB85" s="1"/>
  <c r="AA104"/>
  <c r="AB104" s="1"/>
  <c r="AA80"/>
  <c r="AB80" s="1"/>
  <c r="AA76"/>
  <c r="AB76" s="1"/>
  <c r="AA49"/>
  <c r="AB49" s="1"/>
  <c r="AA50"/>
  <c r="AB50" s="1"/>
  <c r="Z37"/>
  <c r="Z38"/>
  <c r="AB38" s="1"/>
  <c r="N37"/>
  <c r="AC38"/>
  <c r="AD38"/>
  <c r="L38"/>
  <c r="P38"/>
  <c r="M37"/>
  <c r="P37"/>
  <c r="AD37"/>
  <c r="AA37"/>
  <c r="L37"/>
  <c r="I37"/>
  <c r="AE39" l="1"/>
  <c r="AE47"/>
  <c r="AE55"/>
  <c r="AE63"/>
  <c r="AE67"/>
  <c r="AE71"/>
  <c r="AE75"/>
  <c r="AE84"/>
  <c r="AE87"/>
  <c r="AE95"/>
  <c r="AE103"/>
  <c r="AE107"/>
  <c r="AE81"/>
  <c r="AE113"/>
  <c r="AE117"/>
  <c r="AE121"/>
  <c r="AE125"/>
  <c r="AE129"/>
  <c r="N40"/>
  <c r="M40" s="1"/>
  <c r="N42"/>
  <c r="M42" s="1"/>
  <c r="N44"/>
  <c r="M44" s="1"/>
  <c r="N46"/>
  <c r="M46" s="1"/>
  <c r="N48"/>
  <c r="M48" s="1"/>
  <c r="N50"/>
  <c r="M50" s="1"/>
  <c r="N52"/>
  <c r="M52" s="1"/>
  <c r="N54"/>
  <c r="M54" s="1"/>
  <c r="N56"/>
  <c r="M56" s="1"/>
  <c r="N58"/>
  <c r="M58" s="1"/>
  <c r="N60"/>
  <c r="M60" s="1"/>
  <c r="N62"/>
  <c r="M62" s="1"/>
  <c r="N64"/>
  <c r="M64" s="1"/>
  <c r="N66"/>
  <c r="M66" s="1"/>
  <c r="N68"/>
  <c r="M68" s="1"/>
  <c r="N70"/>
  <c r="M70" s="1"/>
  <c r="N72"/>
  <c r="M72" s="1"/>
  <c r="N74"/>
  <c r="M74" s="1"/>
  <c r="N76"/>
  <c r="M76" s="1"/>
  <c r="N78"/>
  <c r="M78" s="1"/>
  <c r="N80"/>
  <c r="M80" s="1"/>
  <c r="N82"/>
  <c r="M82" s="1"/>
  <c r="N84"/>
  <c r="M84" s="1"/>
  <c r="N86"/>
  <c r="M86" s="1"/>
  <c r="N88"/>
  <c r="M88" s="1"/>
  <c r="N90"/>
  <c r="M90" s="1"/>
  <c r="N92"/>
  <c r="M92" s="1"/>
  <c r="N94"/>
  <c r="M94" s="1"/>
  <c r="N96"/>
  <c r="M96" s="1"/>
  <c r="N98"/>
  <c r="M98" s="1"/>
  <c r="N100"/>
  <c r="M100" s="1"/>
  <c r="N102"/>
  <c r="M102" s="1"/>
  <c r="N104"/>
  <c r="M104" s="1"/>
  <c r="N106"/>
  <c r="M106" s="1"/>
  <c r="N108"/>
  <c r="M108" s="1"/>
  <c r="N110"/>
  <c r="M110" s="1"/>
  <c r="N112"/>
  <c r="M112" s="1"/>
  <c r="N114"/>
  <c r="M114" s="1"/>
  <c r="N116"/>
  <c r="M116" s="1"/>
  <c r="N118"/>
  <c r="M118" s="1"/>
  <c r="AI118" s="1"/>
  <c r="AJ118" s="1"/>
  <c r="N120"/>
  <c r="M120" s="1"/>
  <c r="N122"/>
  <c r="M122" s="1"/>
  <c r="N124"/>
  <c r="M124" s="1"/>
  <c r="N126"/>
  <c r="M126" s="1"/>
  <c r="AI126" s="1"/>
  <c r="AJ126" s="1"/>
  <c r="N128"/>
  <c r="M128" s="1"/>
  <c r="N38"/>
  <c r="M38" s="1"/>
  <c r="P39"/>
  <c r="S39" s="1"/>
  <c r="P42"/>
  <c r="S42" s="1"/>
  <c r="P43"/>
  <c r="S43" s="1"/>
  <c r="P46"/>
  <c r="S46" s="1"/>
  <c r="P47"/>
  <c r="S47" s="1"/>
  <c r="P49"/>
  <c r="S49" s="1"/>
  <c r="P54"/>
  <c r="S54" s="1"/>
  <c r="P55"/>
  <c r="S55" s="1"/>
  <c r="P58"/>
  <c r="S58" s="1"/>
  <c r="P59"/>
  <c r="S59" s="1"/>
  <c r="P62"/>
  <c r="S62" s="1"/>
  <c r="P63"/>
  <c r="S63" s="1"/>
  <c r="P64"/>
  <c r="S64" s="1"/>
  <c r="P69"/>
  <c r="S69" s="1"/>
  <c r="P70"/>
  <c r="S70" s="1"/>
  <c r="P71"/>
  <c r="S71" s="1"/>
  <c r="P72"/>
  <c r="S72" s="1"/>
  <c r="P74"/>
  <c r="S74" s="1"/>
  <c r="P75"/>
  <c r="S75" s="1"/>
  <c r="P79"/>
  <c r="S79" s="1"/>
  <c r="P80"/>
  <c r="S80" s="1"/>
  <c r="P81"/>
  <c r="S81" s="1"/>
  <c r="P83"/>
  <c r="S83" s="1"/>
  <c r="P85"/>
  <c r="S85" s="1"/>
  <c r="P87"/>
  <c r="S87" s="1"/>
  <c r="P90"/>
  <c r="S90" s="1"/>
  <c r="P91"/>
  <c r="S91" s="1"/>
  <c r="P94"/>
  <c r="S94" s="1"/>
  <c r="P95"/>
  <c r="S95" s="1"/>
  <c r="P98"/>
  <c r="S98" s="1"/>
  <c r="P99"/>
  <c r="S99" s="1"/>
  <c r="P103"/>
  <c r="S103" s="1"/>
  <c r="P104"/>
  <c r="S104" s="1"/>
  <c r="P105"/>
  <c r="S105" s="1"/>
  <c r="P106"/>
  <c r="S106" s="1"/>
  <c r="N39"/>
  <c r="M39" s="1"/>
  <c r="N41"/>
  <c r="M41" s="1"/>
  <c r="N43"/>
  <c r="M43" s="1"/>
  <c r="N45"/>
  <c r="M45" s="1"/>
  <c r="N47"/>
  <c r="M47" s="1"/>
  <c r="N49"/>
  <c r="M49" s="1"/>
  <c r="N51"/>
  <c r="M51" s="1"/>
  <c r="N53"/>
  <c r="M53" s="1"/>
  <c r="N55"/>
  <c r="M55" s="1"/>
  <c r="N57"/>
  <c r="M57" s="1"/>
  <c r="N59"/>
  <c r="M59" s="1"/>
  <c r="N61"/>
  <c r="M61" s="1"/>
  <c r="N63"/>
  <c r="M63" s="1"/>
  <c r="N65"/>
  <c r="M65" s="1"/>
  <c r="N67"/>
  <c r="M67" s="1"/>
  <c r="N69"/>
  <c r="M69" s="1"/>
  <c r="N71"/>
  <c r="M71" s="1"/>
  <c r="N73"/>
  <c r="M73" s="1"/>
  <c r="N75"/>
  <c r="M75" s="1"/>
  <c r="N77"/>
  <c r="M77" s="1"/>
  <c r="N79"/>
  <c r="M79" s="1"/>
  <c r="N81"/>
  <c r="M81" s="1"/>
  <c r="N83"/>
  <c r="M83" s="1"/>
  <c r="N85"/>
  <c r="M85" s="1"/>
  <c r="N87"/>
  <c r="M87" s="1"/>
  <c r="N89"/>
  <c r="M89" s="1"/>
  <c r="N91"/>
  <c r="M91" s="1"/>
  <c r="N93"/>
  <c r="M93" s="1"/>
  <c r="N95"/>
  <c r="M95" s="1"/>
  <c r="N97"/>
  <c r="M97" s="1"/>
  <c r="N99"/>
  <c r="M99" s="1"/>
  <c r="N101"/>
  <c r="M101" s="1"/>
  <c r="N103"/>
  <c r="M103" s="1"/>
  <c r="N105"/>
  <c r="M105" s="1"/>
  <c r="N107"/>
  <c r="M107" s="1"/>
  <c r="N109"/>
  <c r="M109" s="1"/>
  <c r="N111"/>
  <c r="M111" s="1"/>
  <c r="N113"/>
  <c r="M113" s="1"/>
  <c r="N115"/>
  <c r="M115" s="1"/>
  <c r="AI115" s="1"/>
  <c r="AJ115" s="1"/>
  <c r="AP115" s="1"/>
  <c r="N117"/>
  <c r="M117" s="1"/>
  <c r="N119"/>
  <c r="M119" s="1"/>
  <c r="N121"/>
  <c r="M121" s="1"/>
  <c r="N123"/>
  <c r="M123" s="1"/>
  <c r="N125"/>
  <c r="M125" s="1"/>
  <c r="N127"/>
  <c r="M127" s="1"/>
  <c r="N129"/>
  <c r="M129" s="1"/>
  <c r="P40"/>
  <c r="S40" s="1"/>
  <c r="P41"/>
  <c r="S41" s="1"/>
  <c r="P44"/>
  <c r="S44" s="1"/>
  <c r="P45"/>
  <c r="S45" s="1"/>
  <c r="P48"/>
  <c r="S48" s="1"/>
  <c r="P50"/>
  <c r="S50" s="1"/>
  <c r="P51"/>
  <c r="S51" s="1"/>
  <c r="P52"/>
  <c r="S52" s="1"/>
  <c r="P53"/>
  <c r="S53" s="1"/>
  <c r="P56"/>
  <c r="S56" s="1"/>
  <c r="P57"/>
  <c r="S57" s="1"/>
  <c r="P60"/>
  <c r="S60" s="1"/>
  <c r="P61"/>
  <c r="S61" s="1"/>
  <c r="P65"/>
  <c r="S65" s="1"/>
  <c r="P66"/>
  <c r="S66" s="1"/>
  <c r="P67"/>
  <c r="S67" s="1"/>
  <c r="P68"/>
  <c r="S68" s="1"/>
  <c r="P73"/>
  <c r="S73" s="1"/>
  <c r="P76"/>
  <c r="S76" s="1"/>
  <c r="P77"/>
  <c r="S77" s="1"/>
  <c r="P78"/>
  <c r="S78" s="1"/>
  <c r="P82"/>
  <c r="S82" s="1"/>
  <c r="P84"/>
  <c r="S84" s="1"/>
  <c r="P86"/>
  <c r="S86" s="1"/>
  <c r="P88"/>
  <c r="S88" s="1"/>
  <c r="P89"/>
  <c r="S89" s="1"/>
  <c r="P92"/>
  <c r="S92" s="1"/>
  <c r="P93"/>
  <c r="S93" s="1"/>
  <c r="P96"/>
  <c r="S96" s="1"/>
  <c r="P97"/>
  <c r="S97" s="1"/>
  <c r="P100"/>
  <c r="S100" s="1"/>
  <c r="P101"/>
  <c r="S101" s="1"/>
  <c r="P102"/>
  <c r="S102" s="1"/>
  <c r="P107"/>
  <c r="S107" s="1"/>
  <c r="P108"/>
  <c r="P109"/>
  <c r="S109" s="1"/>
  <c r="P112"/>
  <c r="S112" s="1"/>
  <c r="P113"/>
  <c r="S113" s="1"/>
  <c r="P116"/>
  <c r="S116" s="1"/>
  <c r="P117"/>
  <c r="S117" s="1"/>
  <c r="P120"/>
  <c r="S120" s="1"/>
  <c r="P121"/>
  <c r="S121" s="1"/>
  <c r="P124"/>
  <c r="S124" s="1"/>
  <c r="P125"/>
  <c r="S125" s="1"/>
  <c r="P128"/>
  <c r="S128" s="1"/>
  <c r="P129"/>
  <c r="S129" s="1"/>
  <c r="P127"/>
  <c r="S127" s="1"/>
  <c r="S108"/>
  <c r="P110"/>
  <c r="S110" s="1"/>
  <c r="P111"/>
  <c r="S111" s="1"/>
  <c r="P114"/>
  <c r="S114" s="1"/>
  <c r="P115"/>
  <c r="S115" s="1"/>
  <c r="P118"/>
  <c r="S118" s="1"/>
  <c r="P119"/>
  <c r="S119" s="1"/>
  <c r="P122"/>
  <c r="S122" s="1"/>
  <c r="P123"/>
  <c r="S123" s="1"/>
  <c r="P126"/>
  <c r="S126" s="1"/>
  <c r="AI119"/>
  <c r="AJ119" s="1"/>
  <c r="AI123"/>
  <c r="AJ123" s="1"/>
  <c r="AI127"/>
  <c r="AJ127" s="1"/>
  <c r="AK113"/>
  <c r="AQ113" s="1"/>
  <c r="AK117"/>
  <c r="AQ117" s="1"/>
  <c r="AK121"/>
  <c r="AQ121" s="1"/>
  <c r="AK125"/>
  <c r="AQ125" s="1"/>
  <c r="AK129"/>
  <c r="AQ129" s="1"/>
  <c r="AI110"/>
  <c r="AJ110" s="1"/>
  <c r="AI112"/>
  <c r="AJ112" s="1"/>
  <c r="AI116"/>
  <c r="AJ116" s="1"/>
  <c r="AI120"/>
  <c r="AJ120" s="1"/>
  <c r="AI124"/>
  <c r="AJ124" s="1"/>
  <c r="AI128"/>
  <c r="AJ128" s="1"/>
  <c r="AE40"/>
  <c r="AE52"/>
  <c r="AE60"/>
  <c r="AE96"/>
  <c r="AE114"/>
  <c r="AK114" s="1"/>
  <c r="AQ114" s="1"/>
  <c r="AE118"/>
  <c r="AK118" s="1"/>
  <c r="AQ118" s="1"/>
  <c r="AE122"/>
  <c r="AK122" s="1"/>
  <c r="AQ122" s="1"/>
  <c r="AE126"/>
  <c r="AK126" s="1"/>
  <c r="AQ126" s="1"/>
  <c r="AE46"/>
  <c r="AE48"/>
  <c r="AE50"/>
  <c r="AE54"/>
  <c r="AE62"/>
  <c r="AE90"/>
  <c r="AE98"/>
  <c r="AE116"/>
  <c r="AK116" s="1"/>
  <c r="AQ116" s="1"/>
  <c r="AE120"/>
  <c r="AK120" s="1"/>
  <c r="AQ120" s="1"/>
  <c r="AE124"/>
  <c r="AK124" s="1"/>
  <c r="AQ124" s="1"/>
  <c r="AE128"/>
  <c r="AK128" s="1"/>
  <c r="AQ128" s="1"/>
  <c r="AE45"/>
  <c r="AE53"/>
  <c r="AE61"/>
  <c r="AE93"/>
  <c r="AE101"/>
  <c r="AE105"/>
  <c r="AP123"/>
  <c r="AP119"/>
  <c r="AP127"/>
  <c r="AE43"/>
  <c r="AE59"/>
  <c r="AE77"/>
  <c r="AE82"/>
  <c r="AE91"/>
  <c r="AE99"/>
  <c r="AE109"/>
  <c r="AE111"/>
  <c r="AK111" s="1"/>
  <c r="AQ111" s="1"/>
  <c r="AE44"/>
  <c r="AE56"/>
  <c r="AE64"/>
  <c r="AE66"/>
  <c r="AE68"/>
  <c r="AE70"/>
  <c r="AE72"/>
  <c r="AE76"/>
  <c r="AE78"/>
  <c r="AE80"/>
  <c r="AE92"/>
  <c r="AE100"/>
  <c r="AE42"/>
  <c r="AE58"/>
  <c r="AE74"/>
  <c r="AE83"/>
  <c r="AE88"/>
  <c r="AE94"/>
  <c r="AE102"/>
  <c r="AE104"/>
  <c r="AE106"/>
  <c r="AE108"/>
  <c r="AE110"/>
  <c r="AK110" s="1"/>
  <c r="AQ110" s="1"/>
  <c r="AE112"/>
  <c r="AK112" s="1"/>
  <c r="AQ112" s="1"/>
  <c r="AE41"/>
  <c r="AE49"/>
  <c r="AE51"/>
  <c r="AE57"/>
  <c r="AE65"/>
  <c r="AE69"/>
  <c r="AE73"/>
  <c r="AE79"/>
  <c r="AE89"/>
  <c r="AE97"/>
  <c r="AE115"/>
  <c r="AK115" s="1"/>
  <c r="AQ115" s="1"/>
  <c r="AE119"/>
  <c r="AK119" s="1"/>
  <c r="AQ119" s="1"/>
  <c r="AE123"/>
  <c r="AK123" s="1"/>
  <c r="AQ123" s="1"/>
  <c r="AE127"/>
  <c r="AK127" s="1"/>
  <c r="AQ127" s="1"/>
  <c r="AB46"/>
  <c r="AL110"/>
  <c r="AP110"/>
  <c r="AT110" s="1"/>
  <c r="AL112"/>
  <c r="AP112"/>
  <c r="AL116"/>
  <c r="AP116"/>
  <c r="AL120"/>
  <c r="AP120"/>
  <c r="AT120" s="1"/>
  <c r="AL124"/>
  <c r="AP124"/>
  <c r="AL128"/>
  <c r="AP128"/>
  <c r="AT128" s="1"/>
  <c r="AB37"/>
  <c r="AE38"/>
  <c r="S37"/>
  <c r="S38"/>
  <c r="O38"/>
  <c r="R38" s="1"/>
  <c r="U37"/>
  <c r="O37"/>
  <c r="R37" s="1"/>
  <c r="T37" s="1"/>
  <c r="AI37" s="1"/>
  <c r="AJ37" s="1"/>
  <c r="AF37"/>
  <c r="AF38"/>
  <c r="AG38"/>
  <c r="V38"/>
  <c r="AH38"/>
  <c r="AM38" s="1"/>
  <c r="AW38" s="1"/>
  <c r="U38"/>
  <c r="V37"/>
  <c r="AG37"/>
  <c r="AH37"/>
  <c r="AM37" s="1"/>
  <c r="AW37" s="1"/>
  <c r="AE37"/>
  <c r="AT124" l="1"/>
  <c r="AT116"/>
  <c r="AT112"/>
  <c r="AL126"/>
  <c r="AP126"/>
  <c r="AT126" s="1"/>
  <c r="AL118"/>
  <c r="AP118"/>
  <c r="AT118" s="1"/>
  <c r="O129"/>
  <c r="R129" s="1"/>
  <c r="T129" s="1"/>
  <c r="V129"/>
  <c r="U129"/>
  <c r="AF129"/>
  <c r="AG129"/>
  <c r="AH129"/>
  <c r="AM129" s="1"/>
  <c r="AW129" s="1"/>
  <c r="O125"/>
  <c r="R125" s="1"/>
  <c r="T125" s="1"/>
  <c r="U125"/>
  <c r="V125"/>
  <c r="AF125"/>
  <c r="AH125"/>
  <c r="AM125" s="1"/>
  <c r="AW125" s="1"/>
  <c r="AG125"/>
  <c r="O121"/>
  <c r="R121" s="1"/>
  <c r="T121" s="1"/>
  <c r="V121"/>
  <c r="U121"/>
  <c r="AF121"/>
  <c r="AG121"/>
  <c r="AH121"/>
  <c r="AM121" s="1"/>
  <c r="AW121" s="1"/>
  <c r="O117"/>
  <c r="R117" s="1"/>
  <c r="T117" s="1"/>
  <c r="U117"/>
  <c r="V117"/>
  <c r="AF117"/>
  <c r="AH117"/>
  <c r="AM117" s="1"/>
  <c r="AW117" s="1"/>
  <c r="AG117"/>
  <c r="O113"/>
  <c r="R113" s="1"/>
  <c r="T113" s="1"/>
  <c r="V113"/>
  <c r="U113"/>
  <c r="AF113"/>
  <c r="AG113"/>
  <c r="AH113"/>
  <c r="AM113" s="1"/>
  <c r="AW113" s="1"/>
  <c r="O109"/>
  <c r="R109" s="1"/>
  <c r="T109" s="1"/>
  <c r="U109"/>
  <c r="V109"/>
  <c r="AI109"/>
  <c r="AJ109" s="1"/>
  <c r="AP109" s="1"/>
  <c r="AF109"/>
  <c r="AH109"/>
  <c r="AM109" s="1"/>
  <c r="AW109" s="1"/>
  <c r="AG109"/>
  <c r="O105"/>
  <c r="R105" s="1"/>
  <c r="T105" s="1"/>
  <c r="AI105" s="1"/>
  <c r="AJ105" s="1"/>
  <c r="U105"/>
  <c r="V105"/>
  <c r="AG105"/>
  <c r="AH105"/>
  <c r="AM105" s="1"/>
  <c r="AW105" s="1"/>
  <c r="AF105"/>
  <c r="O101"/>
  <c r="R101" s="1"/>
  <c r="T101" s="1"/>
  <c r="U101"/>
  <c r="V101"/>
  <c r="AG101"/>
  <c r="AH101"/>
  <c r="AM101" s="1"/>
  <c r="AW101" s="1"/>
  <c r="AF101"/>
  <c r="O97"/>
  <c r="R97" s="1"/>
  <c r="T97" s="1"/>
  <c r="U97"/>
  <c r="V97"/>
  <c r="AH97"/>
  <c r="AM97" s="1"/>
  <c r="AW97" s="1"/>
  <c r="AG97"/>
  <c r="AF97"/>
  <c r="AI97"/>
  <c r="AJ97" s="1"/>
  <c r="O93"/>
  <c r="R93" s="1"/>
  <c r="T93" s="1"/>
  <c r="U93"/>
  <c r="W93" s="1"/>
  <c r="AK93" s="1"/>
  <c r="AQ93" s="1"/>
  <c r="V93"/>
  <c r="AH93"/>
  <c r="AM93" s="1"/>
  <c r="AW93" s="1"/>
  <c r="AI93"/>
  <c r="AJ93" s="1"/>
  <c r="AF93"/>
  <c r="AG93"/>
  <c r="O89"/>
  <c r="R89" s="1"/>
  <c r="T89" s="1"/>
  <c r="U89"/>
  <c r="V89"/>
  <c r="AG89"/>
  <c r="AI89"/>
  <c r="AJ89" s="1"/>
  <c r="AH89"/>
  <c r="AM89" s="1"/>
  <c r="AW89" s="1"/>
  <c r="AF89"/>
  <c r="O85"/>
  <c r="R85" s="1"/>
  <c r="T85" s="1"/>
  <c r="U85"/>
  <c r="V85"/>
  <c r="AG85"/>
  <c r="AH85"/>
  <c r="AM85" s="1"/>
  <c r="AW85" s="1"/>
  <c r="AF85"/>
  <c r="AI85"/>
  <c r="AJ85" s="1"/>
  <c r="U81"/>
  <c r="O81"/>
  <c r="R81" s="1"/>
  <c r="T81" s="1"/>
  <c r="AI81" s="1"/>
  <c r="AJ81" s="1"/>
  <c r="V81"/>
  <c r="W81" s="1"/>
  <c r="AG81"/>
  <c r="AH81"/>
  <c r="AM81" s="1"/>
  <c r="AW81" s="1"/>
  <c r="AF81"/>
  <c r="AK81"/>
  <c r="AQ81" s="1"/>
  <c r="O77"/>
  <c r="R77" s="1"/>
  <c r="T77" s="1"/>
  <c r="U77"/>
  <c r="V77"/>
  <c r="AH77"/>
  <c r="AM77" s="1"/>
  <c r="AW77" s="1"/>
  <c r="AG77"/>
  <c r="AF77"/>
  <c r="AI77"/>
  <c r="AJ77" s="1"/>
  <c r="O73"/>
  <c r="R73" s="1"/>
  <c r="T73" s="1"/>
  <c r="U73"/>
  <c r="V73"/>
  <c r="AF73"/>
  <c r="AG73"/>
  <c r="AH73"/>
  <c r="AM73" s="1"/>
  <c r="AW73" s="1"/>
  <c r="AI73"/>
  <c r="AJ73" s="1"/>
  <c r="O69"/>
  <c r="R69" s="1"/>
  <c r="T69" s="1"/>
  <c r="U69"/>
  <c r="V69"/>
  <c r="AH69"/>
  <c r="AM69" s="1"/>
  <c r="AW69" s="1"/>
  <c r="AF69"/>
  <c r="AG69"/>
  <c r="AI69"/>
  <c r="AJ69" s="1"/>
  <c r="O65"/>
  <c r="R65" s="1"/>
  <c r="T65" s="1"/>
  <c r="U65"/>
  <c r="V65"/>
  <c r="AF65"/>
  <c r="AH65"/>
  <c r="AM65" s="1"/>
  <c r="AW65" s="1"/>
  <c r="AG65"/>
  <c r="AI65"/>
  <c r="AJ65" s="1"/>
  <c r="O61"/>
  <c r="R61" s="1"/>
  <c r="T61" s="1"/>
  <c r="U61"/>
  <c r="V61"/>
  <c r="AH61"/>
  <c r="AM61" s="1"/>
  <c r="AW61" s="1"/>
  <c r="AF61"/>
  <c r="AG61"/>
  <c r="AI61"/>
  <c r="AJ61" s="1"/>
  <c r="O57"/>
  <c r="R57" s="1"/>
  <c r="T57" s="1"/>
  <c r="U57"/>
  <c r="V57"/>
  <c r="AH57"/>
  <c r="AM57" s="1"/>
  <c r="AW57" s="1"/>
  <c r="AG57"/>
  <c r="AF57"/>
  <c r="AI57"/>
  <c r="AJ57" s="1"/>
  <c r="O53"/>
  <c r="R53" s="1"/>
  <c r="T53" s="1"/>
  <c r="U53"/>
  <c r="V53"/>
  <c r="AH53"/>
  <c r="AM53" s="1"/>
  <c r="AW53" s="1"/>
  <c r="AG53"/>
  <c r="AF53"/>
  <c r="AI53"/>
  <c r="AJ53" s="1"/>
  <c r="U49"/>
  <c r="O49"/>
  <c r="R49" s="1"/>
  <c r="T49" s="1"/>
  <c r="AI49" s="1"/>
  <c r="AJ49" s="1"/>
  <c r="V49"/>
  <c r="W49" s="1"/>
  <c r="AH49"/>
  <c r="AM49" s="1"/>
  <c r="AW49" s="1"/>
  <c r="AG49"/>
  <c r="AF49"/>
  <c r="AK49"/>
  <c r="AQ49" s="1"/>
  <c r="O45"/>
  <c r="R45" s="1"/>
  <c r="T45" s="1"/>
  <c r="AI45" s="1"/>
  <c r="AJ45" s="1"/>
  <c r="U45"/>
  <c r="V45"/>
  <c r="AF45"/>
  <c r="AH45"/>
  <c r="AM45" s="1"/>
  <c r="AW45" s="1"/>
  <c r="AG45"/>
  <c r="O41"/>
  <c r="R41" s="1"/>
  <c r="T41" s="1"/>
  <c r="U41"/>
  <c r="V41"/>
  <c r="AG41"/>
  <c r="AF41"/>
  <c r="AI41"/>
  <c r="AJ41" s="1"/>
  <c r="AH41"/>
  <c r="AM41" s="1"/>
  <c r="AW41" s="1"/>
  <c r="O128"/>
  <c r="R128" s="1"/>
  <c r="T128" s="1"/>
  <c r="V128"/>
  <c r="U128"/>
  <c r="AG128"/>
  <c r="AF128"/>
  <c r="AH128"/>
  <c r="AM128" s="1"/>
  <c r="AW128" s="1"/>
  <c r="O124"/>
  <c r="R124" s="1"/>
  <c r="T124" s="1"/>
  <c r="U124"/>
  <c r="V124"/>
  <c r="AG124"/>
  <c r="AF124"/>
  <c r="AH124"/>
  <c r="AM124" s="1"/>
  <c r="AW124" s="1"/>
  <c r="O120"/>
  <c r="R120" s="1"/>
  <c r="T120" s="1"/>
  <c r="V120"/>
  <c r="U120"/>
  <c r="AG120"/>
  <c r="AF120"/>
  <c r="AH120"/>
  <c r="AM120" s="1"/>
  <c r="AW120" s="1"/>
  <c r="O116"/>
  <c r="R116" s="1"/>
  <c r="T116" s="1"/>
  <c r="U116"/>
  <c r="V116"/>
  <c r="AG116"/>
  <c r="AF116"/>
  <c r="AH116"/>
  <c r="AM116" s="1"/>
  <c r="AW116" s="1"/>
  <c r="O112"/>
  <c r="R112" s="1"/>
  <c r="T112" s="1"/>
  <c r="V112"/>
  <c r="U112"/>
  <c r="AG112"/>
  <c r="AF112"/>
  <c r="AH112"/>
  <c r="AM112" s="1"/>
  <c r="AW112" s="1"/>
  <c r="O108"/>
  <c r="R108" s="1"/>
  <c r="T108" s="1"/>
  <c r="AI108" s="1"/>
  <c r="AJ108" s="1"/>
  <c r="U108"/>
  <c r="V108"/>
  <c r="AG108"/>
  <c r="AF108"/>
  <c r="AH108"/>
  <c r="AM108" s="1"/>
  <c r="AW108" s="1"/>
  <c r="O104"/>
  <c r="R104" s="1"/>
  <c r="T104" s="1"/>
  <c r="U104"/>
  <c r="V104"/>
  <c r="AG104"/>
  <c r="AF104"/>
  <c r="AH104"/>
  <c r="AM104" s="1"/>
  <c r="AW104" s="1"/>
  <c r="AI104"/>
  <c r="AJ104" s="1"/>
  <c r="AP104" s="1"/>
  <c r="O100"/>
  <c r="R100" s="1"/>
  <c r="T100" s="1"/>
  <c r="U100"/>
  <c r="V100"/>
  <c r="AH100"/>
  <c r="AM100" s="1"/>
  <c r="AW100" s="1"/>
  <c r="AF100"/>
  <c r="AI100"/>
  <c r="AJ100" s="1"/>
  <c r="AG100"/>
  <c r="O96"/>
  <c r="R96" s="1"/>
  <c r="T96" s="1"/>
  <c r="AI96" s="1"/>
  <c r="AJ96" s="1"/>
  <c r="U96"/>
  <c r="V96"/>
  <c r="AH96"/>
  <c r="AM96" s="1"/>
  <c r="AW96" s="1"/>
  <c r="AF96"/>
  <c r="AG96"/>
  <c r="O92"/>
  <c r="R92" s="1"/>
  <c r="T92" s="1"/>
  <c r="U92"/>
  <c r="V92"/>
  <c r="AH92"/>
  <c r="AM92" s="1"/>
  <c r="AW92" s="1"/>
  <c r="AF92"/>
  <c r="AI92"/>
  <c r="AJ92" s="1"/>
  <c r="AG92"/>
  <c r="O88"/>
  <c r="R88" s="1"/>
  <c r="T88" s="1"/>
  <c r="U88"/>
  <c r="V88"/>
  <c r="AG88"/>
  <c r="AF88"/>
  <c r="AH88"/>
  <c r="AM88" s="1"/>
  <c r="AW88" s="1"/>
  <c r="AI88"/>
  <c r="AJ88" s="1"/>
  <c r="O84"/>
  <c r="R84" s="1"/>
  <c r="T84" s="1"/>
  <c r="U84"/>
  <c r="V84"/>
  <c r="AG84"/>
  <c r="AH84"/>
  <c r="AM84" s="1"/>
  <c r="AW84" s="1"/>
  <c r="AF84"/>
  <c r="AI84"/>
  <c r="AJ84" s="1"/>
  <c r="O80"/>
  <c r="R80" s="1"/>
  <c r="T80" s="1"/>
  <c r="U80"/>
  <c r="V80"/>
  <c r="AF80"/>
  <c r="AG80"/>
  <c r="AH80"/>
  <c r="AM80" s="1"/>
  <c r="AW80" s="1"/>
  <c r="AI80"/>
  <c r="AJ80" s="1"/>
  <c r="O76"/>
  <c r="R76" s="1"/>
  <c r="T76" s="1"/>
  <c r="U76"/>
  <c r="V76"/>
  <c r="AH76"/>
  <c r="AM76" s="1"/>
  <c r="AW76" s="1"/>
  <c r="AG76"/>
  <c r="AF76"/>
  <c r="AI76"/>
  <c r="AJ76" s="1"/>
  <c r="O72"/>
  <c r="R72" s="1"/>
  <c r="T72" s="1"/>
  <c r="U72"/>
  <c r="V72"/>
  <c r="AF72"/>
  <c r="AG72"/>
  <c r="AH72"/>
  <c r="AM72" s="1"/>
  <c r="AW72" s="1"/>
  <c r="AI72"/>
  <c r="AJ72" s="1"/>
  <c r="O68"/>
  <c r="R68" s="1"/>
  <c r="T68" s="1"/>
  <c r="U68"/>
  <c r="V68"/>
  <c r="AG68"/>
  <c r="AF68"/>
  <c r="AH68"/>
  <c r="AM68" s="1"/>
  <c r="AW68" s="1"/>
  <c r="AI68"/>
  <c r="AJ68" s="1"/>
  <c r="O64"/>
  <c r="R64" s="1"/>
  <c r="T64" s="1"/>
  <c r="U64"/>
  <c r="V64"/>
  <c r="AF64"/>
  <c r="AI64"/>
  <c r="AJ64" s="1"/>
  <c r="AG64"/>
  <c r="AH64"/>
  <c r="AM64" s="1"/>
  <c r="AW64" s="1"/>
  <c r="O60"/>
  <c r="R60" s="1"/>
  <c r="T60" s="1"/>
  <c r="U60"/>
  <c r="V60"/>
  <c r="AH60"/>
  <c r="AM60" s="1"/>
  <c r="AW60" s="1"/>
  <c r="AI60"/>
  <c r="AJ60" s="1"/>
  <c r="AF60"/>
  <c r="AG60"/>
  <c r="O56"/>
  <c r="R56" s="1"/>
  <c r="T56" s="1"/>
  <c r="U56"/>
  <c r="V56"/>
  <c r="AH56"/>
  <c r="AM56" s="1"/>
  <c r="AW56" s="1"/>
  <c r="AF56"/>
  <c r="AG56"/>
  <c r="AI56"/>
  <c r="AJ56" s="1"/>
  <c r="O52"/>
  <c r="R52" s="1"/>
  <c r="T52" s="1"/>
  <c r="U52"/>
  <c r="V52"/>
  <c r="AG52"/>
  <c r="AH52"/>
  <c r="AM52" s="1"/>
  <c r="AW52" s="1"/>
  <c r="AF52"/>
  <c r="AI52"/>
  <c r="AJ52" s="1"/>
  <c r="O48"/>
  <c r="R48" s="1"/>
  <c r="T48" s="1"/>
  <c r="U48"/>
  <c r="V48"/>
  <c r="AG48"/>
  <c r="AF48"/>
  <c r="AH48"/>
  <c r="AM48" s="1"/>
  <c r="AW48" s="1"/>
  <c r="AI48"/>
  <c r="AJ48" s="1"/>
  <c r="U44"/>
  <c r="O44"/>
  <c r="R44" s="1"/>
  <c r="T44" s="1"/>
  <c r="V44"/>
  <c r="W44" s="1"/>
  <c r="AK44" s="1"/>
  <c r="AQ44" s="1"/>
  <c r="AF44"/>
  <c r="AI44"/>
  <c r="AJ44" s="1"/>
  <c r="AH44"/>
  <c r="AM44" s="1"/>
  <c r="AW44" s="1"/>
  <c r="AG44"/>
  <c r="U40"/>
  <c r="O40"/>
  <c r="R40" s="1"/>
  <c r="T40" s="1"/>
  <c r="V40"/>
  <c r="W40" s="1"/>
  <c r="AK40" s="1"/>
  <c r="AQ40" s="1"/>
  <c r="AI40"/>
  <c r="AJ40" s="1"/>
  <c r="AG40"/>
  <c r="AF40"/>
  <c r="AH40"/>
  <c r="AM40" s="1"/>
  <c r="AW40" s="1"/>
  <c r="T38"/>
  <c r="AI38" s="1"/>
  <c r="AJ38" s="1"/>
  <c r="AZ128"/>
  <c r="AZ124"/>
  <c r="AZ120"/>
  <c r="AZ116"/>
  <c r="AZ112"/>
  <c r="AI129"/>
  <c r="AJ129" s="1"/>
  <c r="AI121"/>
  <c r="AJ121" s="1"/>
  <c r="AI113"/>
  <c r="AJ113" s="1"/>
  <c r="O127"/>
  <c r="R127" s="1"/>
  <c r="T127" s="1"/>
  <c r="U127"/>
  <c r="V127"/>
  <c r="AF127"/>
  <c r="AH127"/>
  <c r="AM127" s="1"/>
  <c r="AW127" s="1"/>
  <c r="AG127"/>
  <c r="O123"/>
  <c r="R123" s="1"/>
  <c r="T123" s="1"/>
  <c r="U123"/>
  <c r="V123"/>
  <c r="AG123"/>
  <c r="AF123"/>
  <c r="AH123"/>
  <c r="AM123" s="1"/>
  <c r="AW123" s="1"/>
  <c r="O119"/>
  <c r="R119" s="1"/>
  <c r="T119" s="1"/>
  <c r="V119"/>
  <c r="U119"/>
  <c r="AF119"/>
  <c r="AH119"/>
  <c r="AM119" s="1"/>
  <c r="AW119" s="1"/>
  <c r="AG119"/>
  <c r="O115"/>
  <c r="R115" s="1"/>
  <c r="T115" s="1"/>
  <c r="U115"/>
  <c r="V115"/>
  <c r="AG115"/>
  <c r="AF115"/>
  <c r="AH115"/>
  <c r="AM115" s="1"/>
  <c r="AW115" s="1"/>
  <c r="O111"/>
  <c r="R111" s="1"/>
  <c r="T111" s="1"/>
  <c r="V111"/>
  <c r="U111"/>
  <c r="AF111"/>
  <c r="AH111"/>
  <c r="AM111" s="1"/>
  <c r="AW111" s="1"/>
  <c r="AG111"/>
  <c r="O107"/>
  <c r="R107" s="1"/>
  <c r="T107" s="1"/>
  <c r="AI107" s="1"/>
  <c r="AJ107" s="1"/>
  <c r="U107"/>
  <c r="V107"/>
  <c r="AF107"/>
  <c r="AH107"/>
  <c r="AM107" s="1"/>
  <c r="AW107" s="1"/>
  <c r="AG107"/>
  <c r="O103"/>
  <c r="R103" s="1"/>
  <c r="T103" s="1"/>
  <c r="AI103" s="1"/>
  <c r="AJ103" s="1"/>
  <c r="U103"/>
  <c r="V103"/>
  <c r="AH103"/>
  <c r="AM103" s="1"/>
  <c r="AW103" s="1"/>
  <c r="AF103"/>
  <c r="AG103"/>
  <c r="O99"/>
  <c r="R99" s="1"/>
  <c r="T99" s="1"/>
  <c r="U99"/>
  <c r="V99"/>
  <c r="AG99"/>
  <c r="AI99"/>
  <c r="AJ99" s="1"/>
  <c r="AF99"/>
  <c r="AH99"/>
  <c r="AM99" s="1"/>
  <c r="AW99" s="1"/>
  <c r="O95"/>
  <c r="R95" s="1"/>
  <c r="T95" s="1"/>
  <c r="U95"/>
  <c r="V95"/>
  <c r="AG95"/>
  <c r="AI95"/>
  <c r="AJ95" s="1"/>
  <c r="AF95"/>
  <c r="AH95"/>
  <c r="AM95" s="1"/>
  <c r="AW95" s="1"/>
  <c r="O91"/>
  <c r="R91" s="1"/>
  <c r="T91" s="1"/>
  <c r="U91"/>
  <c r="V91"/>
  <c r="AG91"/>
  <c r="AI91"/>
  <c r="AJ91" s="1"/>
  <c r="AF91"/>
  <c r="AH91"/>
  <c r="AM91" s="1"/>
  <c r="AW91" s="1"/>
  <c r="O87"/>
  <c r="R87" s="1"/>
  <c r="T87" s="1"/>
  <c r="AI87" s="1"/>
  <c r="AJ87" s="1"/>
  <c r="U87"/>
  <c r="V87"/>
  <c r="AH87"/>
  <c r="AM87" s="1"/>
  <c r="AW87" s="1"/>
  <c r="AG87"/>
  <c r="AF87"/>
  <c r="O83"/>
  <c r="R83" s="1"/>
  <c r="T83" s="1"/>
  <c r="AI83" s="1"/>
  <c r="AJ83" s="1"/>
  <c r="U83"/>
  <c r="V83"/>
  <c r="AH83"/>
  <c r="AM83" s="1"/>
  <c r="AW83" s="1"/>
  <c r="AG83"/>
  <c r="AF83"/>
  <c r="O79"/>
  <c r="R79" s="1"/>
  <c r="T79" s="1"/>
  <c r="AI79" s="1"/>
  <c r="AJ79" s="1"/>
  <c r="U79"/>
  <c r="V79"/>
  <c r="AH79"/>
  <c r="AM79" s="1"/>
  <c r="AW79" s="1"/>
  <c r="AG79"/>
  <c r="AF79"/>
  <c r="O75"/>
  <c r="R75" s="1"/>
  <c r="T75" s="1"/>
  <c r="U75"/>
  <c r="V75"/>
  <c r="AF75"/>
  <c r="AI75"/>
  <c r="AJ75" s="1"/>
  <c r="AH75"/>
  <c r="AM75" s="1"/>
  <c r="AW75" s="1"/>
  <c r="AG75"/>
  <c r="O71"/>
  <c r="R71" s="1"/>
  <c r="T71" s="1"/>
  <c r="AI71" s="1"/>
  <c r="AJ71" s="1"/>
  <c r="U71"/>
  <c r="V71"/>
  <c r="AH71"/>
  <c r="AM71" s="1"/>
  <c r="AW71" s="1"/>
  <c r="AF71"/>
  <c r="AG71"/>
  <c r="O67"/>
  <c r="R67" s="1"/>
  <c r="T67" s="1"/>
  <c r="AI67" s="1"/>
  <c r="AJ67" s="1"/>
  <c r="U67"/>
  <c r="V67"/>
  <c r="AF67"/>
  <c r="AH67"/>
  <c r="AM67" s="1"/>
  <c r="AW67" s="1"/>
  <c r="AG67"/>
  <c r="O63"/>
  <c r="R63" s="1"/>
  <c r="T63" s="1"/>
  <c r="AI63" s="1"/>
  <c r="AJ63" s="1"/>
  <c r="U63"/>
  <c r="V63"/>
  <c r="AF63"/>
  <c r="AH63"/>
  <c r="AM63" s="1"/>
  <c r="AW63" s="1"/>
  <c r="AG63"/>
  <c r="O59"/>
  <c r="R59" s="1"/>
  <c r="T59" s="1"/>
  <c r="U59"/>
  <c r="V59"/>
  <c r="AG59"/>
  <c r="AI59"/>
  <c r="AJ59" s="1"/>
  <c r="AF59"/>
  <c r="AH59"/>
  <c r="AM59" s="1"/>
  <c r="AW59" s="1"/>
  <c r="O55"/>
  <c r="R55" s="1"/>
  <c r="T55" s="1"/>
  <c r="U55"/>
  <c r="V55"/>
  <c r="AG55"/>
  <c r="AI55"/>
  <c r="AJ55" s="1"/>
  <c r="AF55"/>
  <c r="AH55"/>
  <c r="AM55" s="1"/>
  <c r="AW55" s="1"/>
  <c r="O51"/>
  <c r="R51" s="1"/>
  <c r="T51" s="1"/>
  <c r="AI51" s="1"/>
  <c r="AJ51" s="1"/>
  <c r="U51"/>
  <c r="V51"/>
  <c r="AF51"/>
  <c r="AG51"/>
  <c r="AH51"/>
  <c r="AM51" s="1"/>
  <c r="AW51" s="1"/>
  <c r="U47"/>
  <c r="O47"/>
  <c r="R47" s="1"/>
  <c r="T47" s="1"/>
  <c r="V47"/>
  <c r="W47" s="1"/>
  <c r="AK47" s="1"/>
  <c r="AQ47" s="1"/>
  <c r="AH47"/>
  <c r="AM47" s="1"/>
  <c r="AW47" s="1"/>
  <c r="AI47"/>
  <c r="AJ47" s="1"/>
  <c r="AG47"/>
  <c r="AF47"/>
  <c r="O43"/>
  <c r="R43" s="1"/>
  <c r="T43" s="1"/>
  <c r="AI43" s="1"/>
  <c r="AJ43" s="1"/>
  <c r="U43"/>
  <c r="V43"/>
  <c r="AH43"/>
  <c r="AM43" s="1"/>
  <c r="AW43" s="1"/>
  <c r="AF43"/>
  <c r="AG43"/>
  <c r="O39"/>
  <c r="R39" s="1"/>
  <c r="T39" s="1"/>
  <c r="AI39" s="1"/>
  <c r="AJ39" s="1"/>
  <c r="U39"/>
  <c r="V39"/>
  <c r="AH39"/>
  <c r="AM39" s="1"/>
  <c r="AW39" s="1"/>
  <c r="AF39"/>
  <c r="AG39"/>
  <c r="O126"/>
  <c r="R126" s="1"/>
  <c r="T126" s="1"/>
  <c r="V126"/>
  <c r="U126"/>
  <c r="AG126"/>
  <c r="AF126"/>
  <c r="AH126"/>
  <c r="AM126" s="1"/>
  <c r="AW126" s="1"/>
  <c r="O122"/>
  <c r="R122" s="1"/>
  <c r="T122" s="1"/>
  <c r="V122"/>
  <c r="U122"/>
  <c r="AG122"/>
  <c r="AF122"/>
  <c r="AH122"/>
  <c r="AM122" s="1"/>
  <c r="AW122" s="1"/>
  <c r="O118"/>
  <c r="R118" s="1"/>
  <c r="T118" s="1"/>
  <c r="V118"/>
  <c r="U118"/>
  <c r="AG118"/>
  <c r="AF118"/>
  <c r="AH118"/>
  <c r="AM118" s="1"/>
  <c r="AW118" s="1"/>
  <c r="O114"/>
  <c r="R114" s="1"/>
  <c r="T114" s="1"/>
  <c r="V114"/>
  <c r="U114"/>
  <c r="AG114"/>
  <c r="AF114"/>
  <c r="AH114"/>
  <c r="AM114" s="1"/>
  <c r="AW114" s="1"/>
  <c r="O110"/>
  <c r="R110" s="1"/>
  <c r="T110" s="1"/>
  <c r="V110"/>
  <c r="U110"/>
  <c r="AG110"/>
  <c r="AF110"/>
  <c r="AH110"/>
  <c r="AM110" s="1"/>
  <c r="AW110" s="1"/>
  <c r="AZ110" s="1"/>
  <c r="O106"/>
  <c r="R106" s="1"/>
  <c r="T106" s="1"/>
  <c r="U106"/>
  <c r="V106"/>
  <c r="AH106"/>
  <c r="AM106" s="1"/>
  <c r="AW106" s="1"/>
  <c r="AG106"/>
  <c r="AF106"/>
  <c r="AI106"/>
  <c r="AJ106" s="1"/>
  <c r="O102"/>
  <c r="R102" s="1"/>
  <c r="T102" s="1"/>
  <c r="U102"/>
  <c r="V102"/>
  <c r="AF102"/>
  <c r="AH102"/>
  <c r="AM102" s="1"/>
  <c r="AW102" s="1"/>
  <c r="AG102"/>
  <c r="AI102"/>
  <c r="AJ102" s="1"/>
  <c r="O98"/>
  <c r="R98" s="1"/>
  <c r="T98" s="1"/>
  <c r="U98"/>
  <c r="V98"/>
  <c r="AF98"/>
  <c r="AI98"/>
  <c r="AJ98" s="1"/>
  <c r="AH98"/>
  <c r="AM98" s="1"/>
  <c r="AW98" s="1"/>
  <c r="AG98"/>
  <c r="O94"/>
  <c r="R94" s="1"/>
  <c r="T94" s="1"/>
  <c r="U94"/>
  <c r="V94"/>
  <c r="AI94"/>
  <c r="AJ94" s="1"/>
  <c r="AF94"/>
  <c r="AG94"/>
  <c r="AH94"/>
  <c r="AM94" s="1"/>
  <c r="AW94" s="1"/>
  <c r="O90"/>
  <c r="R90" s="1"/>
  <c r="T90" s="1"/>
  <c r="U90"/>
  <c r="V90"/>
  <c r="AF90"/>
  <c r="AG90"/>
  <c r="AH90"/>
  <c r="AM90" s="1"/>
  <c r="AW90" s="1"/>
  <c r="AI90"/>
  <c r="AJ90" s="1"/>
  <c r="O86"/>
  <c r="R86" s="1"/>
  <c r="T86" s="1"/>
  <c r="U86"/>
  <c r="V86"/>
  <c r="AH86"/>
  <c r="AM86" s="1"/>
  <c r="AW86" s="1"/>
  <c r="AF86"/>
  <c r="AG86"/>
  <c r="AI86"/>
  <c r="AJ86" s="1"/>
  <c r="O82"/>
  <c r="R82" s="1"/>
  <c r="T82" s="1"/>
  <c r="U82"/>
  <c r="V82"/>
  <c r="AH82"/>
  <c r="AM82" s="1"/>
  <c r="AW82" s="1"/>
  <c r="AF82"/>
  <c r="AG82"/>
  <c r="AI82"/>
  <c r="AJ82" s="1"/>
  <c r="O78"/>
  <c r="R78" s="1"/>
  <c r="T78" s="1"/>
  <c r="U78"/>
  <c r="V78"/>
  <c r="AG78"/>
  <c r="AF78"/>
  <c r="AH78"/>
  <c r="AM78" s="1"/>
  <c r="AW78" s="1"/>
  <c r="AI78"/>
  <c r="AJ78" s="1"/>
  <c r="O74"/>
  <c r="R74" s="1"/>
  <c r="T74" s="1"/>
  <c r="U74"/>
  <c r="V74"/>
  <c r="AF74"/>
  <c r="AH74"/>
  <c r="AM74" s="1"/>
  <c r="AW74" s="1"/>
  <c r="AI74"/>
  <c r="AJ74" s="1"/>
  <c r="AG74"/>
  <c r="O70"/>
  <c r="R70" s="1"/>
  <c r="T70" s="1"/>
  <c r="U70"/>
  <c r="V70"/>
  <c r="AF70"/>
  <c r="AG70"/>
  <c r="AH70"/>
  <c r="AM70" s="1"/>
  <c r="AW70" s="1"/>
  <c r="AI70"/>
  <c r="AJ70" s="1"/>
  <c r="O66"/>
  <c r="R66" s="1"/>
  <c r="T66" s="1"/>
  <c r="U66"/>
  <c r="V66"/>
  <c r="AI66"/>
  <c r="AJ66" s="1"/>
  <c r="AF66"/>
  <c r="AH66"/>
  <c r="AM66" s="1"/>
  <c r="AW66" s="1"/>
  <c r="AG66"/>
  <c r="O62"/>
  <c r="R62" s="1"/>
  <c r="T62" s="1"/>
  <c r="U62"/>
  <c r="V62"/>
  <c r="AF62"/>
  <c r="AH62"/>
  <c r="AM62" s="1"/>
  <c r="AW62" s="1"/>
  <c r="AI62"/>
  <c r="AJ62" s="1"/>
  <c r="AG62"/>
  <c r="O58"/>
  <c r="R58" s="1"/>
  <c r="T58" s="1"/>
  <c r="AI58" s="1"/>
  <c r="AJ58" s="1"/>
  <c r="U58"/>
  <c r="V58"/>
  <c r="AF58"/>
  <c r="AH58"/>
  <c r="AM58" s="1"/>
  <c r="AW58" s="1"/>
  <c r="AG58"/>
  <c r="O54"/>
  <c r="R54" s="1"/>
  <c r="T54" s="1"/>
  <c r="AI54" s="1"/>
  <c r="AJ54" s="1"/>
  <c r="U54"/>
  <c r="V54"/>
  <c r="AF54"/>
  <c r="AH54"/>
  <c r="AM54" s="1"/>
  <c r="AW54" s="1"/>
  <c r="AG54"/>
  <c r="O50"/>
  <c r="R50" s="1"/>
  <c r="T50" s="1"/>
  <c r="AI50" s="1"/>
  <c r="AJ50" s="1"/>
  <c r="U50"/>
  <c r="V50"/>
  <c r="AG50"/>
  <c r="AH50"/>
  <c r="AM50" s="1"/>
  <c r="AW50" s="1"/>
  <c r="AF50"/>
  <c r="O46"/>
  <c r="R46" s="1"/>
  <c r="T46" s="1"/>
  <c r="AI46" s="1"/>
  <c r="AJ46" s="1"/>
  <c r="U46"/>
  <c r="V46"/>
  <c r="AF46"/>
  <c r="AH46"/>
  <c r="AM46" s="1"/>
  <c r="AW46" s="1"/>
  <c r="AG46"/>
  <c r="U42"/>
  <c r="O42"/>
  <c r="R42" s="1"/>
  <c r="T42" s="1"/>
  <c r="AI42" s="1"/>
  <c r="AJ42" s="1"/>
  <c r="V42"/>
  <c r="AH42"/>
  <c r="AM42" s="1"/>
  <c r="AW42" s="1"/>
  <c r="AG42"/>
  <c r="AF42"/>
  <c r="AI101"/>
  <c r="AJ101" s="1"/>
  <c r="AI125"/>
  <c r="AJ125" s="1"/>
  <c r="AI117"/>
  <c r="AJ117" s="1"/>
  <c r="AI111"/>
  <c r="AJ111" s="1"/>
  <c r="AP111" s="1"/>
  <c r="AT111" s="1"/>
  <c r="AI122"/>
  <c r="AJ122" s="1"/>
  <c r="AI114"/>
  <c r="AJ114" s="1"/>
  <c r="AL127"/>
  <c r="AZ127" s="1"/>
  <c r="AL119"/>
  <c r="AZ119" s="1"/>
  <c r="AL123"/>
  <c r="AZ123" s="1"/>
  <c r="AL115"/>
  <c r="AZ115" s="1"/>
  <c r="BD128"/>
  <c r="BG128"/>
  <c r="BC128"/>
  <c r="BB128"/>
  <c r="BD124"/>
  <c r="BG124"/>
  <c r="BC124"/>
  <c r="BB124"/>
  <c r="BD120"/>
  <c r="BG120"/>
  <c r="BC120"/>
  <c r="BB120"/>
  <c r="BD116"/>
  <c r="BG116"/>
  <c r="BC116"/>
  <c r="BB116"/>
  <c r="BD112"/>
  <c r="BG112"/>
  <c r="BC112"/>
  <c r="BB112"/>
  <c r="AT127"/>
  <c r="AT119"/>
  <c r="AT123"/>
  <c r="AT115"/>
  <c r="W38"/>
  <c r="AK38" s="1"/>
  <c r="AP37"/>
  <c r="AP38"/>
  <c r="W37"/>
  <c r="AK37" s="1"/>
  <c r="W95" l="1"/>
  <c r="AK95" s="1"/>
  <c r="AQ95" s="1"/>
  <c r="W111"/>
  <c r="W119"/>
  <c r="W83"/>
  <c r="AK83" s="1"/>
  <c r="AQ83" s="1"/>
  <c r="W87"/>
  <c r="AK87" s="1"/>
  <c r="AQ87" s="1"/>
  <c r="W79"/>
  <c r="AK79" s="1"/>
  <c r="AQ79" s="1"/>
  <c r="W103"/>
  <c r="AK103" s="1"/>
  <c r="AQ103" s="1"/>
  <c r="W107"/>
  <c r="AK107" s="1"/>
  <c r="AQ107" s="1"/>
  <c r="AP103"/>
  <c r="AT103" s="1"/>
  <c r="AP107"/>
  <c r="AL107"/>
  <c r="AZ107" s="1"/>
  <c r="AP108"/>
  <c r="AP105"/>
  <c r="AL111"/>
  <c r="AZ111" s="1"/>
  <c r="BC111" s="1"/>
  <c r="W42"/>
  <c r="AK42" s="1"/>
  <c r="AQ42" s="1"/>
  <c r="W51"/>
  <c r="AK51" s="1"/>
  <c r="AQ51" s="1"/>
  <c r="W59"/>
  <c r="AK59" s="1"/>
  <c r="AQ59" s="1"/>
  <c r="W77"/>
  <c r="AK77" s="1"/>
  <c r="AQ77" s="1"/>
  <c r="W117"/>
  <c r="W125"/>
  <c r="W89"/>
  <c r="AK89" s="1"/>
  <c r="AQ89" s="1"/>
  <c r="W65"/>
  <c r="AK65" s="1"/>
  <c r="AQ65" s="1"/>
  <c r="W69"/>
  <c r="AK69" s="1"/>
  <c r="AQ69" s="1"/>
  <c r="W73"/>
  <c r="AK73" s="1"/>
  <c r="AQ73" s="1"/>
  <c r="W101"/>
  <c r="AK101" s="1"/>
  <c r="AQ101" s="1"/>
  <c r="W39"/>
  <c r="AK39" s="1"/>
  <c r="AQ39" s="1"/>
  <c r="BD107"/>
  <c r="BE107" s="1"/>
  <c r="W54"/>
  <c r="AK54" s="1"/>
  <c r="AQ54" s="1"/>
  <c r="W58"/>
  <c r="AK58" s="1"/>
  <c r="AQ58" s="1"/>
  <c r="W62"/>
  <c r="AK62" s="1"/>
  <c r="AQ62" s="1"/>
  <c r="W66"/>
  <c r="AK66" s="1"/>
  <c r="AQ66" s="1"/>
  <c r="W78"/>
  <c r="AK78" s="1"/>
  <c r="AQ78" s="1"/>
  <c r="W82"/>
  <c r="AK82" s="1"/>
  <c r="AQ82" s="1"/>
  <c r="W86"/>
  <c r="AK86" s="1"/>
  <c r="AQ86" s="1"/>
  <c r="W98"/>
  <c r="AK98" s="1"/>
  <c r="AQ98" s="1"/>
  <c r="W102"/>
  <c r="AK102" s="1"/>
  <c r="AQ102" s="1"/>
  <c r="W110"/>
  <c r="W114"/>
  <c r="W118"/>
  <c r="W122"/>
  <c r="W126"/>
  <c r="W43"/>
  <c r="AK43" s="1"/>
  <c r="AQ43" s="1"/>
  <c r="W55"/>
  <c r="AK55" s="1"/>
  <c r="AQ55" s="1"/>
  <c r="W72"/>
  <c r="AK72" s="1"/>
  <c r="AQ72" s="1"/>
  <c r="W76"/>
  <c r="AK76" s="1"/>
  <c r="AQ76" s="1"/>
  <c r="W80"/>
  <c r="AK80" s="1"/>
  <c r="AQ80" s="1"/>
  <c r="W84"/>
  <c r="AK84" s="1"/>
  <c r="AQ84" s="1"/>
  <c r="W88"/>
  <c r="AK88" s="1"/>
  <c r="AQ88" s="1"/>
  <c r="W96"/>
  <c r="AK96" s="1"/>
  <c r="AQ96" s="1"/>
  <c r="W116"/>
  <c r="W124"/>
  <c r="AP50"/>
  <c r="AL58"/>
  <c r="AZ58" s="1"/>
  <c r="AP58"/>
  <c r="AL43"/>
  <c r="AZ43" s="1"/>
  <c r="AP43"/>
  <c r="AT43" s="1"/>
  <c r="AP46"/>
  <c r="BD110"/>
  <c r="BC110"/>
  <c r="BG110"/>
  <c r="BB110"/>
  <c r="AP51"/>
  <c r="AT51" s="1"/>
  <c r="AL49"/>
  <c r="AZ49" s="1"/>
  <c r="AP49"/>
  <c r="AT49" s="1"/>
  <c r="AL114"/>
  <c r="AZ114" s="1"/>
  <c r="AP114"/>
  <c r="AT114" s="1"/>
  <c r="AL125"/>
  <c r="AZ125" s="1"/>
  <c r="AP125"/>
  <c r="AT125" s="1"/>
  <c r="AL54"/>
  <c r="AZ54" s="1"/>
  <c r="AP54"/>
  <c r="AT54" s="1"/>
  <c r="AL62"/>
  <c r="AZ62" s="1"/>
  <c r="AP62"/>
  <c r="AT62" s="1"/>
  <c r="AP70"/>
  <c r="AP90"/>
  <c r="AP94"/>
  <c r="AP106"/>
  <c r="AP39"/>
  <c r="AT39" s="1"/>
  <c r="AP47"/>
  <c r="AT47" s="1"/>
  <c r="AL47"/>
  <c r="AZ47" s="1"/>
  <c r="AP55"/>
  <c r="AT55" s="1"/>
  <c r="AL59"/>
  <c r="AZ59" s="1"/>
  <c r="AP59"/>
  <c r="AT59" s="1"/>
  <c r="AP75"/>
  <c r="AP91"/>
  <c r="AP99"/>
  <c r="AL121"/>
  <c r="AZ121" s="1"/>
  <c r="AP121"/>
  <c r="AT121" s="1"/>
  <c r="AP40"/>
  <c r="AT40" s="1"/>
  <c r="AL40"/>
  <c r="AZ40" s="1"/>
  <c r="AP44"/>
  <c r="AT44" s="1"/>
  <c r="AL44"/>
  <c r="AZ44" s="1"/>
  <c r="AP52"/>
  <c r="AP56"/>
  <c r="AP60"/>
  <c r="AP84"/>
  <c r="AL84"/>
  <c r="AZ84" s="1"/>
  <c r="AP100"/>
  <c r="AP81"/>
  <c r="AT81" s="1"/>
  <c r="AL81"/>
  <c r="AZ81" s="1"/>
  <c r="AP89"/>
  <c r="AT89" s="1"/>
  <c r="AL89"/>
  <c r="AZ89" s="1"/>
  <c r="AP93"/>
  <c r="AT93" s="1"/>
  <c r="AL93"/>
  <c r="AZ93" s="1"/>
  <c r="W92"/>
  <c r="AK92" s="1"/>
  <c r="AQ92" s="1"/>
  <c r="W100"/>
  <c r="AK100" s="1"/>
  <c r="AQ100" s="1"/>
  <c r="W104"/>
  <c r="AK104" s="1"/>
  <c r="W108"/>
  <c r="AK108" s="1"/>
  <c r="AQ108" s="1"/>
  <c r="W112"/>
  <c r="W120"/>
  <c r="W128"/>
  <c r="W41"/>
  <c r="AK41" s="1"/>
  <c r="AQ41" s="1"/>
  <c r="W45"/>
  <c r="AK45" s="1"/>
  <c r="AQ45" s="1"/>
  <c r="W53"/>
  <c r="AK53" s="1"/>
  <c r="AQ53" s="1"/>
  <c r="W57"/>
  <c r="AK57" s="1"/>
  <c r="AQ57" s="1"/>
  <c r="W61"/>
  <c r="AK61" s="1"/>
  <c r="AQ61" s="1"/>
  <c r="W85"/>
  <c r="AK85" s="1"/>
  <c r="AQ85" s="1"/>
  <c r="W97"/>
  <c r="AK97" s="1"/>
  <c r="AQ97" s="1"/>
  <c r="W105"/>
  <c r="AK105" s="1"/>
  <c r="AQ105" s="1"/>
  <c r="W109"/>
  <c r="AK109" s="1"/>
  <c r="W113"/>
  <c r="W121"/>
  <c r="W129"/>
  <c r="AZ118"/>
  <c r="AZ126"/>
  <c r="AL122"/>
  <c r="AZ122" s="1"/>
  <c r="AP122"/>
  <c r="AT122" s="1"/>
  <c r="AL117"/>
  <c r="AZ117" s="1"/>
  <c r="AP117"/>
  <c r="AT117" s="1"/>
  <c r="AP101"/>
  <c r="AT101" s="1"/>
  <c r="AL101"/>
  <c r="AZ101" s="1"/>
  <c r="AP42"/>
  <c r="AT42" s="1"/>
  <c r="AL42"/>
  <c r="AZ42" s="1"/>
  <c r="AP66"/>
  <c r="AL66"/>
  <c r="AZ66" s="1"/>
  <c r="AP74"/>
  <c r="AP78"/>
  <c r="AT78" s="1"/>
  <c r="AL78"/>
  <c r="AZ78" s="1"/>
  <c r="AP82"/>
  <c r="AT82" s="1"/>
  <c r="AL86"/>
  <c r="AZ86" s="1"/>
  <c r="AP86"/>
  <c r="AT86" s="1"/>
  <c r="AP98"/>
  <c r="AT98" s="1"/>
  <c r="AP102"/>
  <c r="AT102" s="1"/>
  <c r="AL102"/>
  <c r="AZ102" s="1"/>
  <c r="AP63"/>
  <c r="AP67"/>
  <c r="AP71"/>
  <c r="AL79"/>
  <c r="AZ79" s="1"/>
  <c r="AP79"/>
  <c r="AT79" s="1"/>
  <c r="AL83"/>
  <c r="AZ83" s="1"/>
  <c r="AP83"/>
  <c r="AT83" s="1"/>
  <c r="AP87"/>
  <c r="AL87"/>
  <c r="AZ87" s="1"/>
  <c r="AP95"/>
  <c r="AL95"/>
  <c r="AZ95" s="1"/>
  <c r="AL113"/>
  <c r="AZ113" s="1"/>
  <c r="AP113"/>
  <c r="AT113" s="1"/>
  <c r="AL129"/>
  <c r="AZ129" s="1"/>
  <c r="AP129"/>
  <c r="AT129" s="1"/>
  <c r="AP48"/>
  <c r="AP64"/>
  <c r="AP68"/>
  <c r="AL72"/>
  <c r="AZ72" s="1"/>
  <c r="AP72"/>
  <c r="AT72" s="1"/>
  <c r="AP76"/>
  <c r="AT76" s="1"/>
  <c r="AL80"/>
  <c r="AZ80" s="1"/>
  <c r="AP80"/>
  <c r="AT80" s="1"/>
  <c r="AP88"/>
  <c r="AT88" s="1"/>
  <c r="AL88"/>
  <c r="AZ88" s="1"/>
  <c r="AP92"/>
  <c r="AT92" s="1"/>
  <c r="AP96"/>
  <c r="AT96" s="1"/>
  <c r="AP41"/>
  <c r="AP45"/>
  <c r="AL45"/>
  <c r="AZ45" s="1"/>
  <c r="AP53"/>
  <c r="AL57"/>
  <c r="AZ57" s="1"/>
  <c r="AP57"/>
  <c r="AP61"/>
  <c r="AP65"/>
  <c r="AL65"/>
  <c r="AZ65" s="1"/>
  <c r="AP69"/>
  <c r="AT69" s="1"/>
  <c r="AL69"/>
  <c r="AZ69" s="1"/>
  <c r="AP73"/>
  <c r="AL73"/>
  <c r="AZ73" s="1"/>
  <c r="AP77"/>
  <c r="AL77"/>
  <c r="AZ77" s="1"/>
  <c r="AP85"/>
  <c r="AL85"/>
  <c r="AZ85" s="1"/>
  <c r="AP97"/>
  <c r="BG107"/>
  <c r="BI107" s="1"/>
  <c r="W46"/>
  <c r="AK46" s="1"/>
  <c r="AQ46" s="1"/>
  <c r="W50"/>
  <c r="AK50" s="1"/>
  <c r="AQ50" s="1"/>
  <c r="W70"/>
  <c r="AK70" s="1"/>
  <c r="AQ70" s="1"/>
  <c r="W74"/>
  <c r="AK74" s="1"/>
  <c r="AQ74" s="1"/>
  <c r="W90"/>
  <c r="AK90" s="1"/>
  <c r="AQ90" s="1"/>
  <c r="W94"/>
  <c r="AK94" s="1"/>
  <c r="AQ94" s="1"/>
  <c r="W106"/>
  <c r="AK106" s="1"/>
  <c r="AQ106" s="1"/>
  <c r="W63"/>
  <c r="AK63" s="1"/>
  <c r="AQ63" s="1"/>
  <c r="W67"/>
  <c r="AK67" s="1"/>
  <c r="AQ67" s="1"/>
  <c r="W71"/>
  <c r="AK71" s="1"/>
  <c r="AQ71" s="1"/>
  <c r="W75"/>
  <c r="AK75" s="1"/>
  <c r="AQ75" s="1"/>
  <c r="W91"/>
  <c r="AK91" s="1"/>
  <c r="AQ91" s="1"/>
  <c r="W99"/>
  <c r="AK99" s="1"/>
  <c r="AQ99" s="1"/>
  <c r="W115"/>
  <c r="W123"/>
  <c r="W127"/>
  <c r="W48"/>
  <c r="AK48" s="1"/>
  <c r="AQ48" s="1"/>
  <c r="W52"/>
  <c r="AK52" s="1"/>
  <c r="AQ52" s="1"/>
  <c r="W56"/>
  <c r="AK56" s="1"/>
  <c r="AQ56" s="1"/>
  <c r="W60"/>
  <c r="AK60" s="1"/>
  <c r="AQ60" s="1"/>
  <c r="W64"/>
  <c r="AK64" s="1"/>
  <c r="AQ64" s="1"/>
  <c r="W68"/>
  <c r="AK68" s="1"/>
  <c r="AQ68" s="1"/>
  <c r="BH110"/>
  <c r="BI110"/>
  <c r="BH112"/>
  <c r="BI112"/>
  <c r="BH116"/>
  <c r="BI116"/>
  <c r="BH120"/>
  <c r="BI120"/>
  <c r="BI124"/>
  <c r="BH124"/>
  <c r="BI128"/>
  <c r="BH128"/>
  <c r="BB115"/>
  <c r="BC115"/>
  <c r="BD115"/>
  <c r="BG115"/>
  <c r="BB119"/>
  <c r="BC119"/>
  <c r="BD119"/>
  <c r="BG119"/>
  <c r="BB111"/>
  <c r="BD111"/>
  <c r="BF107"/>
  <c r="BE110"/>
  <c r="BF110"/>
  <c r="BF112"/>
  <c r="BE112"/>
  <c r="BF116"/>
  <c r="BE116"/>
  <c r="BF120"/>
  <c r="BE120"/>
  <c r="BF124"/>
  <c r="BE124"/>
  <c r="BF128"/>
  <c r="BE128"/>
  <c r="BG123"/>
  <c r="BB123"/>
  <c r="BC123"/>
  <c r="BD123"/>
  <c r="BD127"/>
  <c r="BB127"/>
  <c r="BC127"/>
  <c r="BG127"/>
  <c r="AQ38"/>
  <c r="AT38" s="1"/>
  <c r="AL38"/>
  <c r="AZ38" s="1"/>
  <c r="AQ37"/>
  <c r="AT37" s="1"/>
  <c r="AL37"/>
  <c r="AZ37" s="1"/>
  <c r="BD37" l="1"/>
  <c r="BE37" s="1"/>
  <c r="BC38"/>
  <c r="BG111"/>
  <c r="AT85"/>
  <c r="AT77"/>
  <c r="AT73"/>
  <c r="AT65"/>
  <c r="AT57"/>
  <c r="AT45"/>
  <c r="AL96"/>
  <c r="AZ96" s="1"/>
  <c r="AL92"/>
  <c r="AZ92" s="1"/>
  <c r="AL76"/>
  <c r="AZ76" s="1"/>
  <c r="AT95"/>
  <c r="AT87"/>
  <c r="AL98"/>
  <c r="AZ98" s="1"/>
  <c r="AL82"/>
  <c r="AZ82" s="1"/>
  <c r="AT66"/>
  <c r="AT84"/>
  <c r="AL55"/>
  <c r="AZ55" s="1"/>
  <c r="AL39"/>
  <c r="AZ39" s="1"/>
  <c r="AL51"/>
  <c r="AZ51" s="1"/>
  <c r="AL103"/>
  <c r="AZ103" s="1"/>
  <c r="AL97"/>
  <c r="AZ97" s="1"/>
  <c r="AL61"/>
  <c r="AZ61" s="1"/>
  <c r="AL53"/>
  <c r="AZ53" s="1"/>
  <c r="AT41"/>
  <c r="AT97"/>
  <c r="AT61"/>
  <c r="AT53"/>
  <c r="AL41"/>
  <c r="AZ41" s="1"/>
  <c r="BB103"/>
  <c r="AT107"/>
  <c r="AQ104"/>
  <c r="AT104" s="1"/>
  <c r="AL104"/>
  <c r="AZ104" s="1"/>
  <c r="AL68"/>
  <c r="AZ68" s="1"/>
  <c r="AT71"/>
  <c r="AT67"/>
  <c r="AL74"/>
  <c r="AZ74" s="1"/>
  <c r="AT100"/>
  <c r="AL99"/>
  <c r="AZ99" s="1"/>
  <c r="AL91"/>
  <c r="AZ91" s="1"/>
  <c r="AL75"/>
  <c r="AZ75" s="1"/>
  <c r="AL106"/>
  <c r="AZ106" s="1"/>
  <c r="AL94"/>
  <c r="AZ94" s="1"/>
  <c r="AT90"/>
  <c r="AT70"/>
  <c r="AT105"/>
  <c r="AL108"/>
  <c r="AZ108" s="1"/>
  <c r="AQ109"/>
  <c r="AT109" s="1"/>
  <c r="AL109"/>
  <c r="AZ109" s="1"/>
  <c r="BC107"/>
  <c r="BB107"/>
  <c r="AT68"/>
  <c r="AL71"/>
  <c r="AZ71" s="1"/>
  <c r="AL67"/>
  <c r="AZ67" s="1"/>
  <c r="AT74"/>
  <c r="AL100"/>
  <c r="AZ100" s="1"/>
  <c r="AT99"/>
  <c r="AT91"/>
  <c r="AT75"/>
  <c r="AT106"/>
  <c r="AT94"/>
  <c r="AL90"/>
  <c r="AZ90" s="1"/>
  <c r="AL70"/>
  <c r="AZ70" s="1"/>
  <c r="AL105"/>
  <c r="AZ105" s="1"/>
  <c r="AT108"/>
  <c r="AT58"/>
  <c r="BH107"/>
  <c r="AT64"/>
  <c r="AL63"/>
  <c r="AZ63" s="1"/>
  <c r="AL60"/>
  <c r="AZ60" s="1"/>
  <c r="AL64"/>
  <c r="AZ64" s="1"/>
  <c r="AT63"/>
  <c r="AT60"/>
  <c r="BB57"/>
  <c r="BD57"/>
  <c r="BC57"/>
  <c r="BG57"/>
  <c r="BB41"/>
  <c r="BD41"/>
  <c r="BC41"/>
  <c r="BG41"/>
  <c r="BG80"/>
  <c r="BB80"/>
  <c r="BD80"/>
  <c r="BC80"/>
  <c r="BB72"/>
  <c r="BD72"/>
  <c r="BG72"/>
  <c r="BC72"/>
  <c r="BB68"/>
  <c r="BD68"/>
  <c r="BG68"/>
  <c r="BC68"/>
  <c r="BB129"/>
  <c r="BG129"/>
  <c r="BD129"/>
  <c r="BC129"/>
  <c r="BC113"/>
  <c r="BG113"/>
  <c r="BB113"/>
  <c r="BD113"/>
  <c r="BG83"/>
  <c r="BB83"/>
  <c r="BD83"/>
  <c r="BC83"/>
  <c r="BC79"/>
  <c r="BG79"/>
  <c r="BB79"/>
  <c r="BD79"/>
  <c r="BC86"/>
  <c r="BG86"/>
  <c r="BB86"/>
  <c r="BD86"/>
  <c r="BC117"/>
  <c r="BG117"/>
  <c r="BB117"/>
  <c r="BD117"/>
  <c r="BG122"/>
  <c r="BB122"/>
  <c r="BD122"/>
  <c r="BC122"/>
  <c r="BG118"/>
  <c r="BB118"/>
  <c r="BD118"/>
  <c r="BC118"/>
  <c r="BB60"/>
  <c r="BD60"/>
  <c r="BC60"/>
  <c r="BG60"/>
  <c r="BB121"/>
  <c r="BD121"/>
  <c r="BG121"/>
  <c r="BC121"/>
  <c r="BB59"/>
  <c r="BD59"/>
  <c r="BC59"/>
  <c r="BG59"/>
  <c r="BB55"/>
  <c r="BD55"/>
  <c r="BC55"/>
  <c r="BG55"/>
  <c r="BC39"/>
  <c r="BD39"/>
  <c r="BG39"/>
  <c r="BB39"/>
  <c r="BB90"/>
  <c r="BD90"/>
  <c r="BG90"/>
  <c r="BC90"/>
  <c r="BB70"/>
  <c r="BD70"/>
  <c r="BG70"/>
  <c r="BC70"/>
  <c r="BC62"/>
  <c r="BG62"/>
  <c r="BB62"/>
  <c r="BD62"/>
  <c r="BB54"/>
  <c r="BD54"/>
  <c r="BC54"/>
  <c r="BG54"/>
  <c r="BB125"/>
  <c r="BG125"/>
  <c r="BD125"/>
  <c r="BC125"/>
  <c r="BG114"/>
  <c r="BB114"/>
  <c r="BD114"/>
  <c r="BC114"/>
  <c r="BG49"/>
  <c r="BB49"/>
  <c r="BD49"/>
  <c r="BC49"/>
  <c r="BB51"/>
  <c r="BD51"/>
  <c r="BC51"/>
  <c r="BG51"/>
  <c r="BC43"/>
  <c r="BD43"/>
  <c r="BG43"/>
  <c r="BB43"/>
  <c r="BB58"/>
  <c r="BD58"/>
  <c r="BC58"/>
  <c r="BG58"/>
  <c r="BB38"/>
  <c r="AT48"/>
  <c r="AT56"/>
  <c r="AT52"/>
  <c r="AL46"/>
  <c r="AZ46" s="1"/>
  <c r="AT50"/>
  <c r="BD97"/>
  <c r="BC97"/>
  <c r="BB97"/>
  <c r="BG97"/>
  <c r="BD85"/>
  <c r="BB85"/>
  <c r="BC85"/>
  <c r="BG85"/>
  <c r="BB77"/>
  <c r="BD77"/>
  <c r="BG77"/>
  <c r="BC77"/>
  <c r="BD73"/>
  <c r="BG73"/>
  <c r="BB73"/>
  <c r="BC73"/>
  <c r="BD69"/>
  <c r="BG69"/>
  <c r="BB69"/>
  <c r="BC69"/>
  <c r="BD65"/>
  <c r="BG65"/>
  <c r="BB65"/>
  <c r="BC65"/>
  <c r="BC61"/>
  <c r="BG61"/>
  <c r="BD61"/>
  <c r="BB61"/>
  <c r="BC53"/>
  <c r="BG53"/>
  <c r="BD53"/>
  <c r="BB53"/>
  <c r="BC45"/>
  <c r="BD45"/>
  <c r="BG45"/>
  <c r="BB45"/>
  <c r="BD96"/>
  <c r="BC96"/>
  <c r="BB96"/>
  <c r="BG96"/>
  <c r="BG92"/>
  <c r="BC92"/>
  <c r="BB92"/>
  <c r="BD92"/>
  <c r="BD88"/>
  <c r="BB88"/>
  <c r="BG88"/>
  <c r="BC88"/>
  <c r="BD76"/>
  <c r="BC76"/>
  <c r="BG76"/>
  <c r="BB76"/>
  <c r="BG64"/>
  <c r="BC64"/>
  <c r="BD64"/>
  <c r="BB64"/>
  <c r="BG95"/>
  <c r="BC95"/>
  <c r="BB95"/>
  <c r="BD95"/>
  <c r="BD87"/>
  <c r="BC87"/>
  <c r="BB87"/>
  <c r="BG87"/>
  <c r="BD71"/>
  <c r="BG71"/>
  <c r="BB71"/>
  <c r="BC71"/>
  <c r="BD67"/>
  <c r="BG67"/>
  <c r="BB67"/>
  <c r="BC67"/>
  <c r="BD63"/>
  <c r="BG63"/>
  <c r="BB63"/>
  <c r="BC63"/>
  <c r="BD102"/>
  <c r="BC102"/>
  <c r="BG102"/>
  <c r="BB102"/>
  <c r="BG98"/>
  <c r="BC98"/>
  <c r="BB98"/>
  <c r="BD98"/>
  <c r="BB82"/>
  <c r="BD82"/>
  <c r="BC82"/>
  <c r="BG82"/>
  <c r="BD78"/>
  <c r="BC78"/>
  <c r="BB78"/>
  <c r="BG78"/>
  <c r="BB74"/>
  <c r="BD74"/>
  <c r="BC74"/>
  <c r="BG74"/>
  <c r="BB66"/>
  <c r="BD66"/>
  <c r="BG66"/>
  <c r="BC66"/>
  <c r="BC42"/>
  <c r="BG42"/>
  <c r="BD42"/>
  <c r="BB42"/>
  <c r="BB101"/>
  <c r="BD101"/>
  <c r="BG101"/>
  <c r="BC101"/>
  <c r="BG126"/>
  <c r="BB126"/>
  <c r="BD126"/>
  <c r="BC126"/>
  <c r="BB93"/>
  <c r="BD93"/>
  <c r="BG93"/>
  <c r="BC93"/>
  <c r="BD89"/>
  <c r="BG89"/>
  <c r="BB89"/>
  <c r="BC89"/>
  <c r="BB81"/>
  <c r="BD81"/>
  <c r="BG81"/>
  <c r="BC81"/>
  <c r="BD100"/>
  <c r="BB100"/>
  <c r="BG100"/>
  <c r="BC100"/>
  <c r="BB84"/>
  <c r="BD84"/>
  <c r="BG84"/>
  <c r="BC84"/>
  <c r="BG44"/>
  <c r="BB44"/>
  <c r="BC44"/>
  <c r="BD44"/>
  <c r="BC40"/>
  <c r="BD40"/>
  <c r="BG40"/>
  <c r="BB40"/>
  <c r="BD99"/>
  <c r="BC99"/>
  <c r="BG99"/>
  <c r="BB99"/>
  <c r="BG91"/>
  <c r="BC91"/>
  <c r="BB91"/>
  <c r="BD91"/>
  <c r="BB75"/>
  <c r="BD75"/>
  <c r="BG75"/>
  <c r="BC75"/>
  <c r="BG47"/>
  <c r="BB47"/>
  <c r="BD47"/>
  <c r="BC47"/>
  <c r="BD106"/>
  <c r="BC106"/>
  <c r="BG106"/>
  <c r="BB106"/>
  <c r="BG94"/>
  <c r="BC94"/>
  <c r="BD94"/>
  <c r="BB94"/>
  <c r="AL48"/>
  <c r="AZ48" s="1"/>
  <c r="AL56"/>
  <c r="AZ56" s="1"/>
  <c r="AL52"/>
  <c r="AZ52" s="1"/>
  <c r="AT46"/>
  <c r="BK38" s="1"/>
  <c r="F7" s="1"/>
  <c r="AL50"/>
  <c r="AZ50" s="1"/>
  <c r="BF127"/>
  <c r="BE127"/>
  <c r="BH123"/>
  <c r="BI123"/>
  <c r="BE111"/>
  <c r="BF111"/>
  <c r="BE119"/>
  <c r="BF119"/>
  <c r="BE115"/>
  <c r="BF115"/>
  <c r="BI127"/>
  <c r="BH127"/>
  <c r="BE123"/>
  <c r="BF123"/>
  <c r="BI111"/>
  <c r="BH111"/>
  <c r="BH119"/>
  <c r="BI119"/>
  <c r="BH115"/>
  <c r="BI115"/>
  <c r="BC37"/>
  <c r="BB37"/>
  <c r="BG37"/>
  <c r="BH37" s="1"/>
  <c r="BG38"/>
  <c r="BI38" s="1"/>
  <c r="BD38"/>
  <c r="BF38" s="1"/>
  <c r="BF37"/>
  <c r="BO37" l="1"/>
  <c r="BC103"/>
  <c r="BD103"/>
  <c r="BG103"/>
  <c r="BO38"/>
  <c r="BC105"/>
  <c r="BD105"/>
  <c r="BG105"/>
  <c r="BB105"/>
  <c r="BG109"/>
  <c r="BB109"/>
  <c r="BD109"/>
  <c r="BC109"/>
  <c r="BD108"/>
  <c r="BC108"/>
  <c r="BG108"/>
  <c r="BB108"/>
  <c r="BD104"/>
  <c r="BC104"/>
  <c r="BG104"/>
  <c r="BB104"/>
  <c r="BH38"/>
  <c r="BK37"/>
  <c r="F6" s="1"/>
  <c r="BL37"/>
  <c r="BI37"/>
  <c r="BB50"/>
  <c r="BD50"/>
  <c r="BC50"/>
  <c r="BG50"/>
  <c r="BC52"/>
  <c r="BG52"/>
  <c r="BD52"/>
  <c r="BB52"/>
  <c r="BB48"/>
  <c r="BD48"/>
  <c r="BC48"/>
  <c r="BG48"/>
  <c r="BF94"/>
  <c r="BE94"/>
  <c r="BI94"/>
  <c r="BH94"/>
  <c r="BI106"/>
  <c r="BH106"/>
  <c r="BE106"/>
  <c r="BF106"/>
  <c r="BE47"/>
  <c r="BF47"/>
  <c r="BH47"/>
  <c r="BI47"/>
  <c r="BI75"/>
  <c r="BH75"/>
  <c r="BI91"/>
  <c r="BH91"/>
  <c r="BI99"/>
  <c r="BH99"/>
  <c r="BE99"/>
  <c r="BF99"/>
  <c r="BI40"/>
  <c r="BH40"/>
  <c r="BH44"/>
  <c r="BI44"/>
  <c r="BH84"/>
  <c r="BI84"/>
  <c r="BH100"/>
  <c r="BI100"/>
  <c r="BE100"/>
  <c r="BF100"/>
  <c r="BI81"/>
  <c r="BH81"/>
  <c r="BF89"/>
  <c r="BE89"/>
  <c r="BI93"/>
  <c r="BH93"/>
  <c r="BE126"/>
  <c r="BF126"/>
  <c r="BI126"/>
  <c r="BH126"/>
  <c r="BI101"/>
  <c r="BH101"/>
  <c r="BE42"/>
  <c r="BF42"/>
  <c r="BI66"/>
  <c r="BH66"/>
  <c r="BE78"/>
  <c r="BF78"/>
  <c r="BH98"/>
  <c r="BI98"/>
  <c r="BI102"/>
  <c r="BH102"/>
  <c r="BF102"/>
  <c r="BE102"/>
  <c r="BF63"/>
  <c r="BE63"/>
  <c r="BF67"/>
  <c r="BE67"/>
  <c r="BF71"/>
  <c r="BE71"/>
  <c r="BF87"/>
  <c r="BE87"/>
  <c r="BH95"/>
  <c r="BI95"/>
  <c r="BF64"/>
  <c r="BE64"/>
  <c r="BI64"/>
  <c r="BH64"/>
  <c r="BI76"/>
  <c r="BH76"/>
  <c r="BE76"/>
  <c r="BF76"/>
  <c r="BH88"/>
  <c r="BI88"/>
  <c r="BF88"/>
  <c r="BE88"/>
  <c r="BH92"/>
  <c r="BI92"/>
  <c r="BF96"/>
  <c r="BE96"/>
  <c r="BI45"/>
  <c r="BH45"/>
  <c r="BF53"/>
  <c r="BE53"/>
  <c r="BF61"/>
  <c r="BE61"/>
  <c r="BF65"/>
  <c r="BE65"/>
  <c r="BF69"/>
  <c r="BE69"/>
  <c r="BF73"/>
  <c r="BE73"/>
  <c r="BI77"/>
  <c r="BH77"/>
  <c r="BE85"/>
  <c r="BF85"/>
  <c r="BF97"/>
  <c r="BE97"/>
  <c r="BC46"/>
  <c r="BG46"/>
  <c r="BB46"/>
  <c r="BD46"/>
  <c r="BI43"/>
  <c r="BH43"/>
  <c r="BE49"/>
  <c r="BF49"/>
  <c r="BH49"/>
  <c r="BI49"/>
  <c r="BE114"/>
  <c r="BF114"/>
  <c r="BI114"/>
  <c r="BH114"/>
  <c r="BE125"/>
  <c r="BF125"/>
  <c r="BI70"/>
  <c r="BH70"/>
  <c r="BI90"/>
  <c r="BH90"/>
  <c r="BI39"/>
  <c r="BH39"/>
  <c r="BI121"/>
  <c r="BH121"/>
  <c r="BE118"/>
  <c r="BF118"/>
  <c r="BH118"/>
  <c r="BI118"/>
  <c r="BE122"/>
  <c r="BF122"/>
  <c r="BH122"/>
  <c r="BI122"/>
  <c r="BF83"/>
  <c r="BE83"/>
  <c r="BH83"/>
  <c r="BI83"/>
  <c r="BE129"/>
  <c r="BF129"/>
  <c r="BI68"/>
  <c r="BH68"/>
  <c r="BI72"/>
  <c r="BH72"/>
  <c r="BF80"/>
  <c r="BE80"/>
  <c r="BH80"/>
  <c r="BI80"/>
  <c r="BC56"/>
  <c r="BG56"/>
  <c r="BB56"/>
  <c r="BD56"/>
  <c r="BF75"/>
  <c r="BE75"/>
  <c r="BF91"/>
  <c r="BE91"/>
  <c r="BF40"/>
  <c r="BE40"/>
  <c r="BF44"/>
  <c r="BE44"/>
  <c r="BE84"/>
  <c r="BF84"/>
  <c r="BE81"/>
  <c r="BF81"/>
  <c r="BH89"/>
  <c r="BI89"/>
  <c r="BF93"/>
  <c r="BE93"/>
  <c r="BF101"/>
  <c r="BE101"/>
  <c r="BH42"/>
  <c r="BI42"/>
  <c r="BE66"/>
  <c r="BF66"/>
  <c r="BI74"/>
  <c r="BH74"/>
  <c r="BF74"/>
  <c r="BE74"/>
  <c r="BH78"/>
  <c r="BI78"/>
  <c r="BH82"/>
  <c r="BI82"/>
  <c r="BE82"/>
  <c r="BF82"/>
  <c r="BE98"/>
  <c r="BF98"/>
  <c r="BH63"/>
  <c r="BI63"/>
  <c r="BH67"/>
  <c r="BI67"/>
  <c r="BH71"/>
  <c r="BI71"/>
  <c r="BI87"/>
  <c r="BH87"/>
  <c r="BF95"/>
  <c r="BE95"/>
  <c r="BF92"/>
  <c r="BE92"/>
  <c r="BI96"/>
  <c r="BH96"/>
  <c r="BF45"/>
  <c r="BE45"/>
  <c r="BH53"/>
  <c r="BI53"/>
  <c r="BI61"/>
  <c r="BH61"/>
  <c r="BH65"/>
  <c r="BI65"/>
  <c r="BH69"/>
  <c r="BI69"/>
  <c r="BH73"/>
  <c r="BI73"/>
  <c r="BE77"/>
  <c r="BF77"/>
  <c r="BH85"/>
  <c r="BI85"/>
  <c r="BI97"/>
  <c r="BH97"/>
  <c r="BH58"/>
  <c r="BI58"/>
  <c r="BF58"/>
  <c r="BE58"/>
  <c r="BF43"/>
  <c r="BE43"/>
  <c r="BH51"/>
  <c r="BI51"/>
  <c r="BE51"/>
  <c r="BF51"/>
  <c r="BH125"/>
  <c r="BI125"/>
  <c r="BH54"/>
  <c r="BI54"/>
  <c r="BE54"/>
  <c r="BF54"/>
  <c r="BE62"/>
  <c r="BF62"/>
  <c r="BI62"/>
  <c r="BH62"/>
  <c r="BF70"/>
  <c r="BE70"/>
  <c r="BF90"/>
  <c r="BE90"/>
  <c r="BE39"/>
  <c r="BF39"/>
  <c r="BH55"/>
  <c r="BI55"/>
  <c r="BF55"/>
  <c r="BE55"/>
  <c r="BH59"/>
  <c r="BI59"/>
  <c r="BE59"/>
  <c r="BF59"/>
  <c r="BF121"/>
  <c r="BE121"/>
  <c r="BH60"/>
  <c r="BI60"/>
  <c r="BE60"/>
  <c r="BF60"/>
  <c r="BF117"/>
  <c r="BE117"/>
  <c r="BH117"/>
  <c r="BI117"/>
  <c r="BF86"/>
  <c r="BE86"/>
  <c r="BH86"/>
  <c r="BI86"/>
  <c r="BF79"/>
  <c r="BE79"/>
  <c r="BH79"/>
  <c r="BI79"/>
  <c r="BF113"/>
  <c r="BE113"/>
  <c r="BI113"/>
  <c r="BH113"/>
  <c r="BH129"/>
  <c r="BI129"/>
  <c r="BE68"/>
  <c r="BF68"/>
  <c r="BF72"/>
  <c r="BE72"/>
  <c r="BH41"/>
  <c r="BI41"/>
  <c r="BF41"/>
  <c r="BE41"/>
  <c r="BH57"/>
  <c r="BI57"/>
  <c r="BE57"/>
  <c r="BF57"/>
  <c r="BE38"/>
  <c r="BM37"/>
  <c r="BN37"/>
  <c r="J6"/>
  <c r="BP37"/>
  <c r="K6" s="1"/>
  <c r="BQ37"/>
  <c r="L6" s="1"/>
  <c r="BL38"/>
  <c r="BQ38"/>
  <c r="L7" s="1"/>
  <c r="J7"/>
  <c r="BP38"/>
  <c r="K7" s="1"/>
  <c r="G6"/>
  <c r="BI103" l="1"/>
  <c r="BH103"/>
  <c r="BF103"/>
  <c r="BE103"/>
  <c r="BI104"/>
  <c r="BH104"/>
  <c r="BE104"/>
  <c r="BF104"/>
  <c r="BI108"/>
  <c r="BH108"/>
  <c r="BF108"/>
  <c r="BE108"/>
  <c r="BE109"/>
  <c r="BF109"/>
  <c r="BH109"/>
  <c r="BI109"/>
  <c r="BI105"/>
  <c r="BH105"/>
  <c r="BF105"/>
  <c r="BE105"/>
  <c r="BE52"/>
  <c r="BF52"/>
  <c r="BE56"/>
  <c r="BF56"/>
  <c r="BH56"/>
  <c r="BI56"/>
  <c r="BE46"/>
  <c r="BF46"/>
  <c r="BI46"/>
  <c r="BH46"/>
  <c r="BI48"/>
  <c r="BH48"/>
  <c r="BE48"/>
  <c r="BF48"/>
  <c r="BH52"/>
  <c r="BI52"/>
  <c r="BI50"/>
  <c r="BH50"/>
  <c r="BF50"/>
  <c r="BE50"/>
  <c r="BN38"/>
  <c r="I7" s="1"/>
  <c r="G7"/>
  <c r="BM38"/>
  <c r="H7" s="1"/>
  <c r="I6"/>
  <c r="H6"/>
</calcChain>
</file>

<file path=xl/sharedStrings.xml><?xml version="1.0" encoding="utf-8"?>
<sst xmlns="http://schemas.openxmlformats.org/spreadsheetml/2006/main" count="122" uniqueCount="102">
  <si>
    <t>Wall Height, H (ft)</t>
  </si>
  <si>
    <t>Wall batter (deg)</t>
  </si>
  <si>
    <t>Backslope (deg)</t>
  </si>
  <si>
    <t>Distance to broken back, Lce (ft)</t>
  </si>
  <si>
    <t>Lab (ft)</t>
  </si>
  <si>
    <t>h1 (ft)</t>
  </si>
  <si>
    <t>ho (ft)</t>
  </si>
  <si>
    <t>h2 (ft)</t>
  </si>
  <si>
    <t>h3 (ft)</t>
  </si>
  <si>
    <t>h4 (ft)</t>
  </si>
  <si>
    <t>Section 1 Area (OA1) ft^2</t>
  </si>
  <si>
    <t>Area subtracted for wall batter, Aneg (AOB) ft^2)</t>
  </si>
  <si>
    <r>
      <t xml:space="preserve">Failure angle, </t>
    </r>
    <r>
      <rPr>
        <sz val="11"/>
        <color theme="1"/>
        <rFont val="Symbol"/>
        <family val="1"/>
        <charset val="2"/>
      </rPr>
      <t xml:space="preserve">a </t>
    </r>
    <r>
      <rPr>
        <sz val="11"/>
        <color theme="1"/>
        <rFont val="Cambria"/>
        <family val="1"/>
        <scheme val="major"/>
      </rPr>
      <t>(deg)</t>
    </r>
  </si>
  <si>
    <t>Distance to GL intersection, X1 (ft)</t>
  </si>
  <si>
    <t>Section 1 net area</t>
  </si>
  <si>
    <t>Section 2 Height to GL Int, Y2 (ft)</t>
  </si>
  <si>
    <t>Area (ZYC) ft^2</t>
  </si>
  <si>
    <t>Area (OYW) ft^2</t>
  </si>
  <si>
    <t>Section 2 Net Area</t>
  </si>
  <si>
    <t>Section 2</t>
  </si>
  <si>
    <t>Section 1</t>
  </si>
  <si>
    <t>Lae (ft)</t>
  </si>
  <si>
    <t>Section 3 Aneg2</t>
  </si>
  <si>
    <t>Area (OG3)</t>
  </si>
  <si>
    <t>X3 (ft)</t>
  </si>
  <si>
    <t>Xw (ft)</t>
  </si>
  <si>
    <t>X2 (ft)</t>
  </si>
  <si>
    <t>Section 3 Net Area</t>
  </si>
  <si>
    <t>Section 3</t>
  </si>
  <si>
    <t>Geometry</t>
  </si>
  <si>
    <t>Wall Geometry</t>
  </si>
  <si>
    <t>Soil Properties</t>
  </si>
  <si>
    <t>Effective Friction angle</t>
  </si>
  <si>
    <t xml:space="preserve">Wall soil friction coefficient </t>
  </si>
  <si>
    <t>Horizontal distance to GL Int, X (ft)</t>
  </si>
  <si>
    <t>Sector of Intersection</t>
  </si>
  <si>
    <t>Weight of Soil, W (lb)</t>
  </si>
  <si>
    <t>Area</t>
  </si>
  <si>
    <t>Summary of Sectors</t>
  </si>
  <si>
    <t>Vertical distance, Y (ft)</t>
  </si>
  <si>
    <t>Y1 (ft)</t>
  </si>
  <si>
    <t>Y3 (ft)</t>
  </si>
  <si>
    <t>Surcharge 1, q1 (psf)</t>
  </si>
  <si>
    <t>Length of surcharge 1 (ft)</t>
  </si>
  <si>
    <t>From toe</t>
  </si>
  <si>
    <t>Surcharge 2, q2 (psf)</t>
  </si>
  <si>
    <t>Length of surcharge 2 (ft)</t>
  </si>
  <si>
    <t>Start Location from back top of wall, Xq1a</t>
  </si>
  <si>
    <t>Distance from back of wall to end of Xq1b</t>
  </si>
  <si>
    <t>Start Location from back top of wall, Xq2a</t>
  </si>
  <si>
    <t>Distance from back of wall to end of Xq2b</t>
  </si>
  <si>
    <t>q1</t>
  </si>
  <si>
    <t>q2</t>
  </si>
  <si>
    <t>qtot</t>
  </si>
  <si>
    <t>Trial Wedge Analysis</t>
  </si>
  <si>
    <t>Water Pressure</t>
  </si>
  <si>
    <t>Surcharge</t>
  </si>
  <si>
    <t>CT Pa Weight of Soil</t>
  </si>
  <si>
    <t>CT Pa Weight of Surcharge</t>
  </si>
  <si>
    <t>CT Pa Adhesion</t>
  </si>
  <si>
    <t>CT Pa Cohesion</t>
  </si>
  <si>
    <t>CT Pa total</t>
  </si>
  <si>
    <t>California Trenching and Shoring Equations</t>
  </si>
  <si>
    <t>Adhesion length, La (ft)</t>
  </si>
  <si>
    <t>Length of failure Plane, Lo(ft)</t>
  </si>
  <si>
    <t>Rv</t>
  </si>
  <si>
    <t>Pa</t>
  </si>
  <si>
    <t>R</t>
  </si>
  <si>
    <t>Pah</t>
  </si>
  <si>
    <t>Pav</t>
  </si>
  <si>
    <t>Adhesion, Ca (psf)</t>
  </si>
  <si>
    <t>Cohesion, Co (psf)</t>
  </si>
  <si>
    <r>
      <t xml:space="preserve">Soil Unit Weight, </t>
    </r>
    <r>
      <rPr>
        <sz val="11"/>
        <color rgb="FF00B050"/>
        <rFont val="Symbol"/>
        <family val="1"/>
        <charset val="2"/>
      </rPr>
      <t>g</t>
    </r>
    <r>
      <rPr>
        <sz val="11"/>
        <color rgb="FF00B050"/>
        <rFont val="Calibri"/>
        <family val="2"/>
        <scheme val="minor"/>
      </rPr>
      <t xml:space="preserve"> (pcf)</t>
    </r>
  </si>
  <si>
    <t>Co*Lo</t>
  </si>
  <si>
    <t>Ca*La</t>
  </si>
  <si>
    <t>Rh</t>
  </si>
  <si>
    <t>Ka</t>
  </si>
  <si>
    <t>Kah</t>
  </si>
  <si>
    <t>Kav</t>
  </si>
  <si>
    <t>Max Ka</t>
  </si>
  <si>
    <t>Max Kah</t>
  </si>
  <si>
    <t>Max Kav</t>
  </si>
  <si>
    <t>MaxPa</t>
  </si>
  <si>
    <t>Using RSF Derived Eqns</t>
  </si>
  <si>
    <t>Critical Failure plane angle</t>
  </si>
  <si>
    <t>Failure Angle</t>
  </si>
  <si>
    <t>Summary</t>
  </si>
  <si>
    <t>RSF</t>
  </si>
  <si>
    <t>Cali CT</t>
  </si>
  <si>
    <t>Max Pah</t>
  </si>
  <si>
    <t>From toe (Lac)</t>
  </si>
  <si>
    <t>Level distance to backslope, Lbc (ft)</t>
  </si>
  <si>
    <t>Lbe (ft)</t>
  </si>
  <si>
    <t>Area (Y2W) ft^2</t>
  </si>
  <si>
    <t>CT Denominator</t>
  </si>
  <si>
    <t xml:space="preserve">Instructions: Input all values in green. Use the "fill" feature for different failure planes. CT section uses the equations found in California TS. They are shown for comparison but may be slightly different due to how the equations were derived. I am not confident in the CT section and is for comparison for now. The nomenclature is simliar to that used in NCMA manual for segmenatal retaining walls and Caltran 2011 manual. </t>
  </si>
  <si>
    <t>CT Wall batter multiplier for CT Section (1 or -1) as batter is shown the other direction (only affects Cali T&amp;S results)</t>
  </si>
  <si>
    <t>CT Weight multiplier (for Cali T&amp;S) - multiplies Cali TnS weight results</t>
  </si>
  <si>
    <t>Results Summary</t>
  </si>
  <si>
    <t>Denominator</t>
  </si>
  <si>
    <t>Max Pav</t>
  </si>
  <si>
    <t>Total Weight (used for active pressure)</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</si>
</sst>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sz val="11"/>
      <color theme="1"/>
      <name val="Symbol"/>
      <family val="1"/>
      <charset val="2"/>
    </font>
    <font>
      <sz val="11"/>
      <name val="Calibri"/>
      <family val="2"/>
      <scheme val="minor"/>
    </font>
    <font>
      <sz val="11"/>
      <color rgb="FF00B050"/>
      <name val="Calibri"/>
      <family val="2"/>
      <scheme val="minor"/>
    </font>
    <font>
      <sz val="11"/>
      <color rgb="FF00B050"/>
      <name val="Symbol"/>
      <family val="1"/>
      <charset val="2"/>
    </font>
    <font>
      <sz val="11"/>
      <color theme="1"/>
      <name val="Cambria"/>
      <family val="1"/>
      <scheme val="major"/>
    </font>
    <font>
      <b/>
      <sz val="11"/>
      <name val="Calibri"/>
      <family val="2"/>
      <scheme val="minor"/>
    </font>
    <font>
      <u/>
      <sz val="11"/>
      <name val="Calibri"/>
      <family val="2"/>
      <scheme val="minor"/>
    </font>
  </fonts>
  <fills count="2">
    <fill>
      <patternFill patternType="none"/>
    </fill>
    <fill>
      <patternFill patternType="gray125"/>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7">
    <xf numFmtId="0" fontId="0" fillId="0" borderId="0" xfId="0"/>
    <xf numFmtId="0" fontId="3" fillId="0" borderId="0" xfId="0" applyFont="1"/>
    <xf numFmtId="0" fontId="4" fillId="0" borderId="0" xfId="0" applyFont="1"/>
    <xf numFmtId="0" fontId="0" fillId="0" borderId="0" xfId="0"/>
    <xf numFmtId="0" fontId="3" fillId="0" borderId="0" xfId="0" applyFont="1"/>
    <xf numFmtId="0" fontId="4" fillId="0" borderId="0" xfId="0" applyFont="1"/>
    <xf numFmtId="0" fontId="0" fillId="0" borderId="0" xfId="0" applyAlignment="1">
      <alignment wrapText="1"/>
    </xf>
    <xf numFmtId="0" fontId="1" fillId="0" borderId="0" xfId="0" applyFont="1"/>
    <xf numFmtId="0" fontId="7" fillId="0" borderId="0" xfId="0" applyFont="1"/>
    <xf numFmtId="0" fontId="8" fillId="0" borderId="0" xfId="0" applyFont="1"/>
    <xf numFmtId="0" fontId="0" fillId="0" borderId="4" xfId="0" applyBorder="1"/>
    <xf numFmtId="0" fontId="0" fillId="0" borderId="0" xfId="0" applyBorder="1"/>
    <xf numFmtId="0" fontId="0" fillId="0" borderId="5" xfId="0" applyBorder="1"/>
    <xf numFmtId="0" fontId="0" fillId="0" borderId="4" xfId="0" applyBorder="1" applyAlignment="1">
      <alignment horizontal="right"/>
    </xf>
    <xf numFmtId="0" fontId="0" fillId="0" borderId="6" xfId="0" applyBorder="1" applyAlignment="1">
      <alignment horizontal="right"/>
    </xf>
    <xf numFmtId="0" fontId="0" fillId="0" borderId="7" xfId="0" applyBorder="1"/>
    <xf numFmtId="0" fontId="0" fillId="0" borderId="8" xfId="0" applyBorder="1"/>
    <xf numFmtId="0" fontId="0" fillId="0" borderId="1" xfId="0" applyBorder="1"/>
    <xf numFmtId="0" fontId="0" fillId="0" borderId="2" xfId="0" applyBorder="1"/>
    <xf numFmtId="0" fontId="0" fillId="0" borderId="3" xfId="0" applyBorder="1"/>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6.8562355899434421E-2"/>
          <c:y val="0.15186066857921829"/>
          <c:w val="0.83126303700117365"/>
          <c:h val="0.76871933643953483"/>
        </c:manualLayout>
      </c:layout>
      <c:scatterChart>
        <c:scatterStyle val="smoothMarker"/>
        <c:ser>
          <c:idx val="1"/>
          <c:order val="0"/>
          <c:xVal>
            <c:numRef>
              <c:f>Sheet1!$D$37:$D$129</c:f>
              <c:numCache>
                <c:formatCode>General</c:formatCode>
                <c:ptCount val="93"/>
                <c:pt idx="0">
                  <c:v>75</c:v>
                </c:pt>
                <c:pt idx="1">
                  <c:v>74.5</c:v>
                </c:pt>
                <c:pt idx="2">
                  <c:v>74</c:v>
                </c:pt>
                <c:pt idx="3">
                  <c:v>73.5</c:v>
                </c:pt>
                <c:pt idx="4">
                  <c:v>73</c:v>
                </c:pt>
                <c:pt idx="5">
                  <c:v>72.5</c:v>
                </c:pt>
                <c:pt idx="6">
                  <c:v>72</c:v>
                </c:pt>
                <c:pt idx="7">
                  <c:v>71.5</c:v>
                </c:pt>
                <c:pt idx="8">
                  <c:v>71</c:v>
                </c:pt>
                <c:pt idx="9">
                  <c:v>70.5</c:v>
                </c:pt>
                <c:pt idx="10">
                  <c:v>70</c:v>
                </c:pt>
                <c:pt idx="11">
                  <c:v>69.5</c:v>
                </c:pt>
                <c:pt idx="12">
                  <c:v>69</c:v>
                </c:pt>
                <c:pt idx="13">
                  <c:v>68.5</c:v>
                </c:pt>
                <c:pt idx="14">
                  <c:v>68</c:v>
                </c:pt>
                <c:pt idx="15">
                  <c:v>67.5</c:v>
                </c:pt>
                <c:pt idx="16">
                  <c:v>67</c:v>
                </c:pt>
                <c:pt idx="17">
                  <c:v>66.5</c:v>
                </c:pt>
                <c:pt idx="18">
                  <c:v>66</c:v>
                </c:pt>
                <c:pt idx="19">
                  <c:v>65.5</c:v>
                </c:pt>
                <c:pt idx="20">
                  <c:v>65</c:v>
                </c:pt>
                <c:pt idx="21">
                  <c:v>64.5</c:v>
                </c:pt>
                <c:pt idx="22">
                  <c:v>64</c:v>
                </c:pt>
                <c:pt idx="23">
                  <c:v>63.5</c:v>
                </c:pt>
                <c:pt idx="24">
                  <c:v>63</c:v>
                </c:pt>
                <c:pt idx="25">
                  <c:v>62.5</c:v>
                </c:pt>
                <c:pt idx="26">
                  <c:v>62</c:v>
                </c:pt>
                <c:pt idx="27">
                  <c:v>61.5</c:v>
                </c:pt>
                <c:pt idx="28">
                  <c:v>61</c:v>
                </c:pt>
                <c:pt idx="29">
                  <c:v>60.5</c:v>
                </c:pt>
                <c:pt idx="30">
                  <c:v>60</c:v>
                </c:pt>
                <c:pt idx="31">
                  <c:v>59.5</c:v>
                </c:pt>
                <c:pt idx="32">
                  <c:v>59</c:v>
                </c:pt>
                <c:pt idx="33">
                  <c:v>58.5</c:v>
                </c:pt>
                <c:pt idx="34">
                  <c:v>58</c:v>
                </c:pt>
                <c:pt idx="35">
                  <c:v>57.5</c:v>
                </c:pt>
                <c:pt idx="36">
                  <c:v>57</c:v>
                </c:pt>
                <c:pt idx="37">
                  <c:v>56.5</c:v>
                </c:pt>
                <c:pt idx="38">
                  <c:v>56</c:v>
                </c:pt>
                <c:pt idx="39">
                  <c:v>55.5</c:v>
                </c:pt>
                <c:pt idx="40">
                  <c:v>55</c:v>
                </c:pt>
                <c:pt idx="41">
                  <c:v>54.5</c:v>
                </c:pt>
                <c:pt idx="42">
                  <c:v>54</c:v>
                </c:pt>
                <c:pt idx="43">
                  <c:v>53.5</c:v>
                </c:pt>
                <c:pt idx="44">
                  <c:v>53</c:v>
                </c:pt>
                <c:pt idx="45">
                  <c:v>52.5</c:v>
                </c:pt>
                <c:pt idx="46">
                  <c:v>52</c:v>
                </c:pt>
                <c:pt idx="47">
                  <c:v>51.5</c:v>
                </c:pt>
                <c:pt idx="48">
                  <c:v>51</c:v>
                </c:pt>
                <c:pt idx="49">
                  <c:v>50.5</c:v>
                </c:pt>
                <c:pt idx="50">
                  <c:v>50</c:v>
                </c:pt>
                <c:pt idx="51">
                  <c:v>49.5</c:v>
                </c:pt>
                <c:pt idx="52">
                  <c:v>49</c:v>
                </c:pt>
                <c:pt idx="53">
                  <c:v>48.5</c:v>
                </c:pt>
                <c:pt idx="54">
                  <c:v>48</c:v>
                </c:pt>
                <c:pt idx="55">
                  <c:v>47.5</c:v>
                </c:pt>
                <c:pt idx="56">
                  <c:v>47</c:v>
                </c:pt>
                <c:pt idx="57">
                  <c:v>46.5</c:v>
                </c:pt>
                <c:pt idx="58">
                  <c:v>46</c:v>
                </c:pt>
                <c:pt idx="59">
                  <c:v>45.5</c:v>
                </c:pt>
                <c:pt idx="60">
                  <c:v>45</c:v>
                </c:pt>
                <c:pt idx="61">
                  <c:v>44.5</c:v>
                </c:pt>
                <c:pt idx="62">
                  <c:v>44</c:v>
                </c:pt>
                <c:pt idx="63">
                  <c:v>43.5</c:v>
                </c:pt>
                <c:pt idx="64">
                  <c:v>43</c:v>
                </c:pt>
                <c:pt idx="65">
                  <c:v>42.5</c:v>
                </c:pt>
                <c:pt idx="66">
                  <c:v>42</c:v>
                </c:pt>
                <c:pt idx="67">
                  <c:v>41.5</c:v>
                </c:pt>
                <c:pt idx="68">
                  <c:v>41</c:v>
                </c:pt>
                <c:pt idx="69">
                  <c:v>40.5</c:v>
                </c:pt>
                <c:pt idx="70">
                  <c:v>40</c:v>
                </c:pt>
                <c:pt idx="71">
                  <c:v>39.5</c:v>
                </c:pt>
                <c:pt idx="72">
                  <c:v>39</c:v>
                </c:pt>
                <c:pt idx="73">
                  <c:v>38.5</c:v>
                </c:pt>
                <c:pt idx="74">
                  <c:v>38</c:v>
                </c:pt>
                <c:pt idx="75">
                  <c:v>37.5</c:v>
                </c:pt>
                <c:pt idx="76">
                  <c:v>37</c:v>
                </c:pt>
                <c:pt idx="77">
                  <c:v>36.5</c:v>
                </c:pt>
                <c:pt idx="78">
                  <c:v>36</c:v>
                </c:pt>
                <c:pt idx="79">
                  <c:v>35.5</c:v>
                </c:pt>
                <c:pt idx="80">
                  <c:v>35</c:v>
                </c:pt>
                <c:pt idx="81">
                  <c:v>34.5</c:v>
                </c:pt>
                <c:pt idx="82">
                  <c:v>34</c:v>
                </c:pt>
                <c:pt idx="83">
                  <c:v>33.5</c:v>
                </c:pt>
                <c:pt idx="84">
                  <c:v>33</c:v>
                </c:pt>
                <c:pt idx="85">
                  <c:v>32.5</c:v>
                </c:pt>
                <c:pt idx="86">
                  <c:v>32</c:v>
                </c:pt>
                <c:pt idx="87">
                  <c:v>31.5</c:v>
                </c:pt>
                <c:pt idx="88">
                  <c:v>31</c:v>
                </c:pt>
                <c:pt idx="89">
                  <c:v>30.5</c:v>
                </c:pt>
                <c:pt idx="90">
                  <c:v>30</c:v>
                </c:pt>
                <c:pt idx="91">
                  <c:v>29.5</c:v>
                </c:pt>
                <c:pt idx="92">
                  <c:v>29</c:v>
                </c:pt>
              </c:numCache>
            </c:numRef>
          </c:xVal>
          <c:yVal>
            <c:numRef>
              <c:f>Sheet1!$AZ$37:$AZ$129</c:f>
              <c:numCache>
                <c:formatCode>General</c:formatCode>
                <c:ptCount val="93"/>
                <c:pt idx="0">
                  <c:v>264.09987886388575</c:v>
                </c:pt>
                <c:pt idx="1">
                  <c:v>274.34506736314114</c:v>
                </c:pt>
                <c:pt idx="2">
                  <c:v>284.4123034957214</c:v>
                </c:pt>
                <c:pt idx="3">
                  <c:v>294.30481336002009</c:v>
                </c:pt>
                <c:pt idx="4">
                  <c:v>304.02565244658399</c:v>
                </c:pt>
                <c:pt idx="5">
                  <c:v>313.5777096923693</c:v>
                </c:pt>
                <c:pt idx="6">
                  <c:v>322.96371115383596</c:v>
                </c:pt>
                <c:pt idx="7">
                  <c:v>332.18622330890673</c:v>
                </c:pt>
                <c:pt idx="8">
                  <c:v>341.24765599624862</c:v>
                </c:pt>
                <c:pt idx="9">
                  <c:v>350.15026499879542</c:v>
                </c:pt>
                <c:pt idx="10">
                  <c:v>358.89615427694253</c:v>
                </c:pt>
                <c:pt idx="11">
                  <c:v>367.48727785533487</c:v>
                </c:pt>
                <c:pt idx="12">
                  <c:v>375.92544136570348</c:v>
                </c:pt>
                <c:pt idx="13">
                  <c:v>384.21230324669204</c:v>
                </c:pt>
                <c:pt idx="14">
                  <c:v>392.34937560013054</c:v>
                </c:pt>
                <c:pt idx="15">
                  <c:v>400.33802470165313</c:v>
                </c:pt>
                <c:pt idx="16">
                  <c:v>408.17947116199525</c:v>
                </c:pt>
                <c:pt idx="17">
                  <c:v>415.87478973368138</c:v>
                </c:pt>
                <c:pt idx="18">
                  <c:v>423.42490875610224</c:v>
                </c:pt>
                <c:pt idx="19">
                  <c:v>430.83060923024243</c:v>
                </c:pt>
                <c:pt idx="20">
                  <c:v>438.0925235124227</c:v>
                </c:pt>
                <c:pt idx="21">
                  <c:v>445.21113361448499</c:v>
                </c:pt>
                <c:pt idx="22">
                  <c:v>452.18676909571991</c:v>
                </c:pt>
                <c:pt idx="23">
                  <c:v>459.01960452962101</c:v>
                </c:pt>
                <c:pt idx="24">
                  <c:v>465.70965652612284</c:v>
                </c:pt>
                <c:pt idx="25">
                  <c:v>472.2567802873902</c:v>
                </c:pt>
                <c:pt idx="26">
                  <c:v>478.66066567241739</c:v>
                </c:pt>
                <c:pt idx="27">
                  <c:v>484.92083274262012</c:v>
                </c:pt>
                <c:pt idx="28">
                  <c:v>491.03662675729214</c:v>
                </c:pt>
                <c:pt idx="29">
                  <c:v>497.0072125841225</c:v>
                </c:pt>
                <c:pt idx="30">
                  <c:v>502.83156848598946</c:v>
                </c:pt>
                <c:pt idx="31">
                  <c:v>508.50847924082296</c:v>
                </c:pt>
                <c:pt idx="32">
                  <c:v>514.03652854648283</c:v>
                </c:pt>
                <c:pt idx="33">
                  <c:v>519.41409065722098</c:v>
                </c:pt>
                <c:pt idx="34">
                  <c:v>524.63932119234232</c:v>
                </c:pt>
                <c:pt idx="35">
                  <c:v>529.71014705108598</c:v>
                </c:pt>
                <c:pt idx="36">
                  <c:v>534.62425536036687</c:v>
                </c:pt>
                <c:pt idx="37">
                  <c:v>539.37908137385159</c:v>
                </c:pt>
                <c:pt idx="38">
                  <c:v>543.97179523165494</c:v>
                </c:pt>
                <c:pt idx="39">
                  <c:v>548.39928747971044</c:v>
                </c:pt>
                <c:pt idx="40">
                  <c:v>552.65815323636593</c:v>
                </c:pt>
                <c:pt idx="41">
                  <c:v>556.74467488084679</c:v>
                </c:pt>
                <c:pt idx="42">
                  <c:v>560.65480312368732</c:v>
                </c:pt>
                <c:pt idx="43">
                  <c:v>564.38413630285561</c:v>
                </c:pt>
                <c:pt idx="44">
                  <c:v>567.92789773077448</c:v>
                </c:pt>
                <c:pt idx="45">
                  <c:v>571.2809108964932</c:v>
                </c:pt>
                <c:pt idx="46">
                  <c:v>574.4375723035123</c:v>
                </c:pt>
                <c:pt idx="47">
                  <c:v>577.39182169676189</c:v>
                </c:pt>
                <c:pt idx="48">
                  <c:v>580.13710940152328</c:v>
                </c:pt>
                <c:pt idx="49">
                  <c:v>582.66636046202666</c:v>
                </c:pt>
                <c:pt idx="50">
                  <c:v>584.97193522741816</c:v>
                </c:pt>
                <c:pt idx="51">
                  <c:v>587.04558598690414</c:v>
                </c:pt>
                <c:pt idx="52">
                  <c:v>588.87840920324481</c:v>
                </c:pt>
                <c:pt idx="53">
                  <c:v>590.46079283319386</c:v>
                </c:pt>
                <c:pt idx="54">
                  <c:v>591.78235815367032</c:v>
                </c:pt>
                <c:pt idx="55">
                  <c:v>592.83189543175581</c:v>
                </c:pt>
                <c:pt idx="56">
                  <c:v>593.59729268316642</c:v>
                </c:pt>
                <c:pt idx="57">
                  <c:v>594.06545665531439</c:v>
                </c:pt>
                <c:pt idx="58">
                  <c:v>594.20143685233677</c:v>
                </c:pt>
                <c:pt idx="59">
                  <c:v>593.79083445026117</c:v>
                </c:pt>
                <c:pt idx="60">
                  <c:v>592.76906485886491</c:v>
                </c:pt>
                <c:pt idx="61">
                  <c:v>591.12073245405554</c:v>
                </c:pt>
                <c:pt idx="62">
                  <c:v>588.82951197098612</c:v>
                </c:pt>
                <c:pt idx="63">
                  <c:v>585.8780988732517</c:v>
                </c:pt>
                <c:pt idx="64">
                  <c:v>582.24815603163631</c:v>
                </c:pt>
                <c:pt idx="65">
                  <c:v>577.9202564138219</c:v>
                </c:pt>
                <c:pt idx="66">
                  <c:v>572.87382145763343</c:v>
                </c:pt>
                <c:pt idx="67">
                  <c:v>567.08705476842658</c:v>
                </c:pt>
                <c:pt idx="68">
                  <c:v>560.53687074576703</c:v>
                </c:pt>
                <c:pt idx="69">
                  <c:v>553.19881770516622</c:v>
                </c:pt>
                <c:pt idx="70">
                  <c:v>545.04699501682171</c:v>
                </c:pt>
                <c:pt idx="71">
                  <c:v>536.05396373452095</c:v>
                </c:pt>
                <c:pt idx="72">
                  <c:v>526.19065013345107</c:v>
                </c:pt>
                <c:pt idx="73">
                  <c:v>515.42624151488508</c:v>
                </c:pt>
                <c:pt idx="74">
                  <c:v>503.72807356775621</c:v>
                </c:pt>
                <c:pt idx="75">
                  <c:v>491.06150850101398</c:v>
                </c:pt>
                <c:pt idx="76">
                  <c:v>477.3898030752988</c:v>
                </c:pt>
                <c:pt idx="77">
                  <c:v>462.67396556657121</c:v>
                </c:pt>
                <c:pt idx="78">
                  <c:v>446.87260058646842</c:v>
                </c:pt>
                <c:pt idx="79">
                  <c:v>473.23408485211172</c:v>
                </c:pt>
                <c:pt idx="80">
                  <c:v>493.9416264792564</c:v>
                </c:pt>
                <c:pt idx="81">
                  <c:v>508.56111740755364</c:v>
                </c:pt>
                <c:pt idx="82">
                  <c:v>516.83749161364369</c:v>
                </c:pt>
                <c:pt idx="83">
                  <c:v>518.49821723723312</c:v>
                </c:pt>
                <c:pt idx="84">
                  <c:v>513.25197059037896</c:v>
                </c:pt>
                <c:pt idx="85">
                  <c:v>500.78718556993317</c:v>
                </c:pt>
                <c:pt idx="86">
                  <c:v>480.77046482268759</c:v>
                </c:pt>
                <c:pt idx="87">
                  <c:v>452.84483727518528</c:v>
                </c:pt>
                <c:pt idx="88">
                  <c:v>416.62784465016387</c:v>
                </c:pt>
                <c:pt idx="89">
                  <c:v>371.70943730792465</c:v>
                </c:pt>
                <c:pt idx="90">
                  <c:v>317.64965712452113</c:v>
                </c:pt>
                <c:pt idx="91">
                  <c:v>253.97608209150664</c:v>
                </c:pt>
                <c:pt idx="92">
                  <c:v>180.18100382487373</c:v>
                </c:pt>
              </c:numCache>
            </c:numRef>
          </c:yVal>
          <c:smooth val="1"/>
        </c:ser>
        <c:axId val="83479936"/>
        <c:axId val="106398848"/>
      </c:scatterChart>
      <c:valAx>
        <c:axId val="83479936"/>
        <c:scaling>
          <c:orientation val="minMax"/>
        </c:scaling>
        <c:axPos val="b"/>
        <c:numFmt formatCode="General" sourceLinked="1"/>
        <c:tickLblPos val="nextTo"/>
        <c:crossAx val="106398848"/>
        <c:crosses val="autoZero"/>
        <c:crossBetween val="midCat"/>
      </c:valAx>
      <c:valAx>
        <c:axId val="106398848"/>
        <c:scaling>
          <c:orientation val="minMax"/>
        </c:scaling>
        <c:axPos val="l"/>
        <c:majorGridlines/>
        <c:numFmt formatCode="General" sourceLinked="1"/>
        <c:tickLblPos val="nextTo"/>
        <c:crossAx val="83479936"/>
        <c:crosses val="autoZero"/>
        <c:crossBetween val="midCat"/>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6266185476815402E-2"/>
          <c:y val="0.18091462525517643"/>
          <c:w val="0.67610192475940534"/>
          <c:h val="0.68921660834062382"/>
        </c:manualLayout>
      </c:layout>
      <c:scatterChart>
        <c:scatterStyle val="smoothMarker"/>
        <c:ser>
          <c:idx val="0"/>
          <c:order val="0"/>
          <c:xVal>
            <c:numRef>
              <c:f>Sheet1!$D$37:$D$129</c:f>
              <c:numCache>
                <c:formatCode>General</c:formatCode>
                <c:ptCount val="93"/>
                <c:pt idx="0">
                  <c:v>75</c:v>
                </c:pt>
                <c:pt idx="1">
                  <c:v>74.5</c:v>
                </c:pt>
                <c:pt idx="2">
                  <c:v>74</c:v>
                </c:pt>
                <c:pt idx="3">
                  <c:v>73.5</c:v>
                </c:pt>
                <c:pt idx="4">
                  <c:v>73</c:v>
                </c:pt>
                <c:pt idx="5">
                  <c:v>72.5</c:v>
                </c:pt>
                <c:pt idx="6">
                  <c:v>72</c:v>
                </c:pt>
                <c:pt idx="7">
                  <c:v>71.5</c:v>
                </c:pt>
                <c:pt idx="8">
                  <c:v>71</c:v>
                </c:pt>
                <c:pt idx="9">
                  <c:v>70.5</c:v>
                </c:pt>
                <c:pt idx="10">
                  <c:v>70</c:v>
                </c:pt>
                <c:pt idx="11">
                  <c:v>69.5</c:v>
                </c:pt>
                <c:pt idx="12">
                  <c:v>69</c:v>
                </c:pt>
                <c:pt idx="13">
                  <c:v>68.5</c:v>
                </c:pt>
                <c:pt idx="14">
                  <c:v>68</c:v>
                </c:pt>
                <c:pt idx="15">
                  <c:v>67.5</c:v>
                </c:pt>
                <c:pt idx="16">
                  <c:v>67</c:v>
                </c:pt>
                <c:pt idx="17">
                  <c:v>66.5</c:v>
                </c:pt>
                <c:pt idx="18">
                  <c:v>66</c:v>
                </c:pt>
                <c:pt idx="19">
                  <c:v>65.5</c:v>
                </c:pt>
                <c:pt idx="20">
                  <c:v>65</c:v>
                </c:pt>
                <c:pt idx="21">
                  <c:v>64.5</c:v>
                </c:pt>
                <c:pt idx="22">
                  <c:v>64</c:v>
                </c:pt>
                <c:pt idx="23">
                  <c:v>63.5</c:v>
                </c:pt>
                <c:pt idx="24">
                  <c:v>63</c:v>
                </c:pt>
                <c:pt idx="25">
                  <c:v>62.5</c:v>
                </c:pt>
                <c:pt idx="26">
                  <c:v>62</c:v>
                </c:pt>
                <c:pt idx="27">
                  <c:v>61.5</c:v>
                </c:pt>
                <c:pt idx="28">
                  <c:v>61</c:v>
                </c:pt>
                <c:pt idx="29">
                  <c:v>60.5</c:v>
                </c:pt>
                <c:pt idx="30">
                  <c:v>60</c:v>
                </c:pt>
                <c:pt idx="31">
                  <c:v>59.5</c:v>
                </c:pt>
                <c:pt idx="32">
                  <c:v>59</c:v>
                </c:pt>
                <c:pt idx="33">
                  <c:v>58.5</c:v>
                </c:pt>
                <c:pt idx="34">
                  <c:v>58</c:v>
                </c:pt>
                <c:pt idx="35">
                  <c:v>57.5</c:v>
                </c:pt>
                <c:pt idx="36">
                  <c:v>57</c:v>
                </c:pt>
                <c:pt idx="37">
                  <c:v>56.5</c:v>
                </c:pt>
                <c:pt idx="38">
                  <c:v>56</c:v>
                </c:pt>
                <c:pt idx="39">
                  <c:v>55.5</c:v>
                </c:pt>
                <c:pt idx="40">
                  <c:v>55</c:v>
                </c:pt>
                <c:pt idx="41">
                  <c:v>54.5</c:v>
                </c:pt>
                <c:pt idx="42">
                  <c:v>54</c:v>
                </c:pt>
                <c:pt idx="43">
                  <c:v>53.5</c:v>
                </c:pt>
                <c:pt idx="44">
                  <c:v>53</c:v>
                </c:pt>
                <c:pt idx="45">
                  <c:v>52.5</c:v>
                </c:pt>
                <c:pt idx="46">
                  <c:v>52</c:v>
                </c:pt>
                <c:pt idx="47">
                  <c:v>51.5</c:v>
                </c:pt>
                <c:pt idx="48">
                  <c:v>51</c:v>
                </c:pt>
                <c:pt idx="49">
                  <c:v>50.5</c:v>
                </c:pt>
                <c:pt idx="50">
                  <c:v>50</c:v>
                </c:pt>
                <c:pt idx="51">
                  <c:v>49.5</c:v>
                </c:pt>
                <c:pt idx="52">
                  <c:v>49</c:v>
                </c:pt>
                <c:pt idx="53">
                  <c:v>48.5</c:v>
                </c:pt>
                <c:pt idx="54">
                  <c:v>48</c:v>
                </c:pt>
                <c:pt idx="55">
                  <c:v>47.5</c:v>
                </c:pt>
                <c:pt idx="56">
                  <c:v>47</c:v>
                </c:pt>
                <c:pt idx="57">
                  <c:v>46.5</c:v>
                </c:pt>
                <c:pt idx="58">
                  <c:v>46</c:v>
                </c:pt>
                <c:pt idx="59">
                  <c:v>45.5</c:v>
                </c:pt>
                <c:pt idx="60">
                  <c:v>45</c:v>
                </c:pt>
                <c:pt idx="61">
                  <c:v>44.5</c:v>
                </c:pt>
                <c:pt idx="62">
                  <c:v>44</c:v>
                </c:pt>
                <c:pt idx="63">
                  <c:v>43.5</c:v>
                </c:pt>
                <c:pt idx="64">
                  <c:v>43</c:v>
                </c:pt>
                <c:pt idx="65">
                  <c:v>42.5</c:v>
                </c:pt>
                <c:pt idx="66">
                  <c:v>42</c:v>
                </c:pt>
                <c:pt idx="67">
                  <c:v>41.5</c:v>
                </c:pt>
                <c:pt idx="68">
                  <c:v>41</c:v>
                </c:pt>
                <c:pt idx="69">
                  <c:v>40.5</c:v>
                </c:pt>
                <c:pt idx="70">
                  <c:v>40</c:v>
                </c:pt>
                <c:pt idx="71">
                  <c:v>39.5</c:v>
                </c:pt>
                <c:pt idx="72">
                  <c:v>39</c:v>
                </c:pt>
                <c:pt idx="73">
                  <c:v>38.5</c:v>
                </c:pt>
                <c:pt idx="74">
                  <c:v>38</c:v>
                </c:pt>
                <c:pt idx="75">
                  <c:v>37.5</c:v>
                </c:pt>
                <c:pt idx="76">
                  <c:v>37</c:v>
                </c:pt>
                <c:pt idx="77">
                  <c:v>36.5</c:v>
                </c:pt>
                <c:pt idx="78">
                  <c:v>36</c:v>
                </c:pt>
                <c:pt idx="79">
                  <c:v>35.5</c:v>
                </c:pt>
                <c:pt idx="80">
                  <c:v>35</c:v>
                </c:pt>
                <c:pt idx="81">
                  <c:v>34.5</c:v>
                </c:pt>
                <c:pt idx="82">
                  <c:v>34</c:v>
                </c:pt>
                <c:pt idx="83">
                  <c:v>33.5</c:v>
                </c:pt>
                <c:pt idx="84">
                  <c:v>33</c:v>
                </c:pt>
                <c:pt idx="85">
                  <c:v>32.5</c:v>
                </c:pt>
                <c:pt idx="86">
                  <c:v>32</c:v>
                </c:pt>
                <c:pt idx="87">
                  <c:v>31.5</c:v>
                </c:pt>
                <c:pt idx="88">
                  <c:v>31</c:v>
                </c:pt>
                <c:pt idx="89">
                  <c:v>30.5</c:v>
                </c:pt>
                <c:pt idx="90">
                  <c:v>30</c:v>
                </c:pt>
                <c:pt idx="91">
                  <c:v>29.5</c:v>
                </c:pt>
                <c:pt idx="92">
                  <c:v>29</c:v>
                </c:pt>
              </c:numCache>
            </c:numRef>
          </c:xVal>
          <c:yVal>
            <c:numRef>
              <c:f>Sheet1!$AT$37:$AT$129</c:f>
              <c:numCache>
                <c:formatCode>General</c:formatCode>
                <c:ptCount val="93"/>
                <c:pt idx="0">
                  <c:v>264.09987886388575</c:v>
                </c:pt>
                <c:pt idx="1">
                  <c:v>274.34506736314114</c:v>
                </c:pt>
                <c:pt idx="2">
                  <c:v>284.41230349572146</c:v>
                </c:pt>
                <c:pt idx="3">
                  <c:v>294.30481336002009</c:v>
                </c:pt>
                <c:pt idx="4">
                  <c:v>304.0256524465841</c:v>
                </c:pt>
                <c:pt idx="5">
                  <c:v>313.57770969236924</c:v>
                </c:pt>
                <c:pt idx="6">
                  <c:v>322.96371115383596</c:v>
                </c:pt>
                <c:pt idx="7">
                  <c:v>332.18622330890673</c:v>
                </c:pt>
                <c:pt idx="8">
                  <c:v>341.24765599624862</c:v>
                </c:pt>
                <c:pt idx="9">
                  <c:v>350.15026499879536</c:v>
                </c:pt>
                <c:pt idx="10">
                  <c:v>358.89615427694247</c:v>
                </c:pt>
                <c:pt idx="11">
                  <c:v>367.48727785533492</c:v>
                </c:pt>
                <c:pt idx="12">
                  <c:v>375.92544136570342</c:v>
                </c:pt>
                <c:pt idx="13">
                  <c:v>384.21230324669204</c:v>
                </c:pt>
                <c:pt idx="14">
                  <c:v>392.3493756001306</c:v>
                </c:pt>
                <c:pt idx="15">
                  <c:v>400.33802470165307</c:v>
                </c:pt>
                <c:pt idx="16">
                  <c:v>408.17947116199531</c:v>
                </c:pt>
                <c:pt idx="17">
                  <c:v>415.87478973368144</c:v>
                </c:pt>
                <c:pt idx="18">
                  <c:v>423.42490875610224</c:v>
                </c:pt>
                <c:pt idx="19">
                  <c:v>430.83060923024243</c:v>
                </c:pt>
                <c:pt idx="20">
                  <c:v>438.09252351242276</c:v>
                </c:pt>
                <c:pt idx="21">
                  <c:v>445.21113361448494</c:v>
                </c:pt>
                <c:pt idx="22">
                  <c:v>452.18676909571997</c:v>
                </c:pt>
                <c:pt idx="23">
                  <c:v>459.01960452962101</c:v>
                </c:pt>
                <c:pt idx="24">
                  <c:v>465.70965652612279</c:v>
                </c:pt>
                <c:pt idx="25">
                  <c:v>472.25678028739014</c:v>
                </c:pt>
                <c:pt idx="26">
                  <c:v>478.66066567241739</c:v>
                </c:pt>
                <c:pt idx="27">
                  <c:v>484.92083274262012</c:v>
                </c:pt>
                <c:pt idx="28">
                  <c:v>491.03662675729214</c:v>
                </c:pt>
                <c:pt idx="29">
                  <c:v>497.00721258412256</c:v>
                </c:pt>
                <c:pt idx="30">
                  <c:v>502.83156848598958</c:v>
                </c:pt>
                <c:pt idx="31">
                  <c:v>508.50847924082296</c:v>
                </c:pt>
                <c:pt idx="32">
                  <c:v>514.03652854648283</c:v>
                </c:pt>
                <c:pt idx="33">
                  <c:v>519.4140906572211</c:v>
                </c:pt>
                <c:pt idx="34">
                  <c:v>524.63932119234244</c:v>
                </c:pt>
                <c:pt idx="35">
                  <c:v>529.71014705108587</c:v>
                </c:pt>
                <c:pt idx="36">
                  <c:v>534.62425536036676</c:v>
                </c:pt>
                <c:pt idx="37">
                  <c:v>539.37908137385159</c:v>
                </c:pt>
                <c:pt idx="38">
                  <c:v>543.97179523165505</c:v>
                </c:pt>
                <c:pt idx="39">
                  <c:v>548.39928747971044</c:v>
                </c:pt>
                <c:pt idx="40">
                  <c:v>552.65815323636616</c:v>
                </c:pt>
                <c:pt idx="41">
                  <c:v>556.74467488084667</c:v>
                </c:pt>
                <c:pt idx="42">
                  <c:v>560.65480312368743</c:v>
                </c:pt>
                <c:pt idx="43">
                  <c:v>564.38413630285572</c:v>
                </c:pt>
                <c:pt idx="44">
                  <c:v>567.92789773077448</c:v>
                </c:pt>
                <c:pt idx="45">
                  <c:v>571.2809108964932</c:v>
                </c:pt>
                <c:pt idx="46">
                  <c:v>574.4375723035123</c:v>
                </c:pt>
                <c:pt idx="47">
                  <c:v>577.39182169676201</c:v>
                </c:pt>
                <c:pt idx="48">
                  <c:v>580.13710940152328</c:v>
                </c:pt>
                <c:pt idx="49">
                  <c:v>582.66636046202677</c:v>
                </c:pt>
                <c:pt idx="50">
                  <c:v>584.97193522741816</c:v>
                </c:pt>
                <c:pt idx="51">
                  <c:v>587.04558598690426</c:v>
                </c:pt>
                <c:pt idx="52">
                  <c:v>588.87840920324493</c:v>
                </c:pt>
                <c:pt idx="53">
                  <c:v>590.46079283319398</c:v>
                </c:pt>
                <c:pt idx="54">
                  <c:v>591.78235815367043</c:v>
                </c:pt>
                <c:pt idx="55">
                  <c:v>592.83189543175581</c:v>
                </c:pt>
                <c:pt idx="56">
                  <c:v>593.59729268316653</c:v>
                </c:pt>
                <c:pt idx="57">
                  <c:v>594.06545665531439</c:v>
                </c:pt>
                <c:pt idx="58">
                  <c:v>594.201436852337</c:v>
                </c:pt>
                <c:pt idx="59">
                  <c:v>593.79083445026129</c:v>
                </c:pt>
                <c:pt idx="60">
                  <c:v>592.76906485886491</c:v>
                </c:pt>
                <c:pt idx="61">
                  <c:v>591.12073245405566</c:v>
                </c:pt>
                <c:pt idx="62">
                  <c:v>588.82951197098623</c:v>
                </c:pt>
                <c:pt idx="63">
                  <c:v>585.87809887325182</c:v>
                </c:pt>
                <c:pt idx="64">
                  <c:v>582.2481560316362</c:v>
                </c:pt>
                <c:pt idx="65">
                  <c:v>577.92025641382179</c:v>
                </c:pt>
                <c:pt idx="66">
                  <c:v>572.87382145763343</c:v>
                </c:pt>
                <c:pt idx="67">
                  <c:v>567.08705476842647</c:v>
                </c:pt>
                <c:pt idx="68">
                  <c:v>560.53687074576726</c:v>
                </c:pt>
                <c:pt idx="69">
                  <c:v>553.19881770516622</c:v>
                </c:pt>
                <c:pt idx="70">
                  <c:v>545.04699501682182</c:v>
                </c:pt>
                <c:pt idx="71">
                  <c:v>536.05396373452095</c:v>
                </c:pt>
                <c:pt idx="72">
                  <c:v>526.19065013345084</c:v>
                </c:pt>
                <c:pt idx="73">
                  <c:v>515.42624151488508</c:v>
                </c:pt>
                <c:pt idx="74">
                  <c:v>503.72807356775616</c:v>
                </c:pt>
                <c:pt idx="75">
                  <c:v>491.06150850101409</c:v>
                </c:pt>
                <c:pt idx="76">
                  <c:v>477.38980307529869</c:v>
                </c:pt>
                <c:pt idx="77">
                  <c:v>462.67396556657133</c:v>
                </c:pt>
                <c:pt idx="78">
                  <c:v>446.87260058646848</c:v>
                </c:pt>
                <c:pt idx="79">
                  <c:v>87.492279024861944</c:v>
                </c:pt>
                <c:pt idx="80">
                  <c:v>-237.64473269881438</c:v>
                </c:pt>
                <c:pt idx="81">
                  <c:v>-525.54720567612935</c:v>
                </c:pt>
                <c:pt idx="82">
                  <c:v>-774.66842484759241</c:v>
                </c:pt>
                <c:pt idx="83">
                  <c:v>-983.35389046625369</c:v>
                </c:pt>
                <c:pt idx="84">
                  <c:v>-1149.8331339769686</c:v>
                </c:pt>
                <c:pt idx="85">
                  <c:v>-1272.2107633126529</c:v>
                </c:pt>
                <c:pt idx="86">
                  <c:v>-1348.4566531695307</c:v>
                </c:pt>
                <c:pt idx="87">
                  <c:v>-1376.3951850722892</c:v>
                </c:pt>
                <c:pt idx="88">
                  <c:v>-1353.6934297270602</c:v>
                </c:pt>
                <c:pt idx="89">
                  <c:v>-1277.8481500299265</c:v>
                </c:pt>
                <c:pt idx="90">
                  <c:v>-1146.1714868477886</c:v>
                </c:pt>
                <c:pt idx="91">
                  <c:v>-955.77517095770656</c:v>
                </c:pt>
                <c:pt idx="92">
                  <c:v>-703.55308289221591</c:v>
                </c:pt>
              </c:numCache>
            </c:numRef>
          </c:yVal>
          <c:smooth val="1"/>
        </c:ser>
        <c:axId val="83636224"/>
        <c:axId val="83637760"/>
      </c:scatterChart>
      <c:valAx>
        <c:axId val="83636224"/>
        <c:scaling>
          <c:orientation val="minMax"/>
        </c:scaling>
        <c:axPos val="b"/>
        <c:numFmt formatCode="General" sourceLinked="1"/>
        <c:tickLblPos val="nextTo"/>
        <c:crossAx val="83637760"/>
        <c:crosses val="autoZero"/>
        <c:crossBetween val="midCat"/>
      </c:valAx>
      <c:valAx>
        <c:axId val="83637760"/>
        <c:scaling>
          <c:orientation val="minMax"/>
        </c:scaling>
        <c:axPos val="l"/>
        <c:majorGridlines/>
        <c:numFmt formatCode="General" sourceLinked="1"/>
        <c:tickLblPos val="nextTo"/>
        <c:crossAx val="83636224"/>
        <c:crosses val="autoZero"/>
        <c:crossBetween val="midCat"/>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628651</xdr:colOff>
      <xdr:row>7</xdr:row>
      <xdr:rowOff>0</xdr:rowOff>
    </xdr:from>
    <xdr:to>
      <xdr:col>19</xdr:col>
      <xdr:colOff>352426</xdr:colOff>
      <xdr:row>24</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288473</xdr:colOff>
      <xdr:row>8</xdr:row>
      <xdr:rowOff>167368</xdr:rowOff>
    </xdr:from>
    <xdr:to>
      <xdr:col>30</xdr:col>
      <xdr:colOff>55791</xdr:colOff>
      <xdr:row>23</xdr:row>
      <xdr:rowOff>53068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Q167"/>
  <sheetViews>
    <sheetView tabSelected="1" zoomScale="70" zoomScaleNormal="70" workbookViewId="0">
      <selection activeCell="AE125" sqref="AE125"/>
    </sheetView>
  </sheetViews>
  <sheetFormatPr defaultRowHeight="15"/>
  <cols>
    <col min="1" max="1" width="44.140625" customWidth="1"/>
    <col min="3" max="3" width="13.140625" customWidth="1"/>
    <col min="4" max="4" width="13.28515625" customWidth="1"/>
    <col min="5" max="5" width="23.140625" customWidth="1"/>
    <col min="6" max="6" width="17" customWidth="1"/>
    <col min="7" max="7" width="10.140625" style="3" customWidth="1"/>
    <col min="8" max="8" width="13.7109375" customWidth="1"/>
    <col min="10" max="10" width="8.7109375" style="3" customWidth="1"/>
    <col min="11" max="12" width="5.85546875" style="3" customWidth="1"/>
    <col min="13" max="13" width="10.140625" customWidth="1"/>
    <col min="14" max="14" width="11.85546875" customWidth="1"/>
    <col min="15" max="15" width="13.5703125" style="3" customWidth="1"/>
    <col min="16" max="16" width="13.5703125" customWidth="1"/>
    <col min="18" max="18" width="10.42578125" customWidth="1"/>
    <col min="19" max="19" width="10.28515625" customWidth="1"/>
    <col min="21" max="22" width="6.140625" style="3" customWidth="1"/>
    <col min="23" max="23" width="5.85546875" style="3" customWidth="1"/>
    <col min="24" max="24" width="9.140625" style="3"/>
    <col min="25" max="25" width="7.140625" style="3" customWidth="1"/>
    <col min="29" max="31" width="9.140625" style="3"/>
    <col min="32" max="32" width="12.140625" customWidth="1"/>
    <col min="33" max="33" width="12" customWidth="1"/>
    <col min="34" max="34" width="9.7109375" style="3" customWidth="1"/>
    <col min="35" max="35" width="9.7109375" customWidth="1"/>
    <col min="37" max="37" width="9.7109375" style="3" customWidth="1"/>
    <col min="38" max="38" width="13.7109375" style="3" customWidth="1"/>
    <col min="39" max="39" width="13" style="3" customWidth="1"/>
    <col min="40" max="40" width="13.5703125" customWidth="1"/>
    <col min="41" max="41" width="8" style="3" customWidth="1"/>
    <col min="42" max="42" width="10.5703125" customWidth="1"/>
    <col min="43" max="44" width="10" style="3" customWidth="1"/>
    <col min="47" max="47" width="9.140625" style="3"/>
    <col min="48" max="48" width="8.7109375" customWidth="1"/>
    <col min="51" max="51" width="9.140625" style="3" customWidth="1"/>
    <col min="52" max="53" width="9.140625" style="3"/>
    <col min="62" max="62" width="9.140625" style="3"/>
    <col min="63" max="63" width="13.85546875" customWidth="1"/>
    <col min="67" max="67" width="15.7109375" customWidth="1"/>
  </cols>
  <sheetData>
    <row r="1" spans="1:12" s="3" customFormat="1"/>
    <row r="2" spans="1:12" s="3" customFormat="1">
      <c r="A2" s="7" t="s">
        <v>54</v>
      </c>
    </row>
    <row r="3" spans="1:12" s="3" customFormat="1" ht="89.25" customHeight="1">
      <c r="A3" s="26" t="s">
        <v>95</v>
      </c>
      <c r="B3" s="26"/>
      <c r="C3" s="26"/>
    </row>
    <row r="4" spans="1:12">
      <c r="A4" s="7" t="s">
        <v>30</v>
      </c>
      <c r="E4" s="17"/>
      <c r="F4" s="18" t="s">
        <v>98</v>
      </c>
      <c r="G4" s="18"/>
      <c r="H4" s="18"/>
      <c r="I4" s="18"/>
      <c r="J4" s="18"/>
      <c r="K4" s="18"/>
      <c r="L4" s="19"/>
    </row>
    <row r="5" spans="1:12">
      <c r="A5" s="2" t="s">
        <v>0</v>
      </c>
      <c r="B5" s="2">
        <v>5</v>
      </c>
      <c r="E5" s="10"/>
      <c r="F5" s="11" t="s">
        <v>85</v>
      </c>
      <c r="G5" s="11" t="s">
        <v>76</v>
      </c>
      <c r="H5" s="11" t="s">
        <v>77</v>
      </c>
      <c r="I5" s="11" t="s">
        <v>78</v>
      </c>
      <c r="J5" s="11" t="s">
        <v>66</v>
      </c>
      <c r="K5" s="11" t="s">
        <v>68</v>
      </c>
      <c r="L5" s="12" t="s">
        <v>69</v>
      </c>
    </row>
    <row r="6" spans="1:12">
      <c r="A6" s="2" t="s">
        <v>1</v>
      </c>
      <c r="B6" s="5">
        <v>4.5</v>
      </c>
      <c r="E6" s="13" t="s">
        <v>87</v>
      </c>
      <c r="F6" s="11">
        <f>BK37</f>
        <v>46</v>
      </c>
      <c r="G6" s="11">
        <f t="shared" ref="G6:L6" si="0">BL37</f>
        <v>0.39613429123489119</v>
      </c>
      <c r="H6" s="11">
        <f t="shared" si="0"/>
        <v>0.38392857494819921</v>
      </c>
      <c r="I6" s="11">
        <f t="shared" si="0"/>
        <v>9.7576769932267007E-2</v>
      </c>
      <c r="J6" s="11">
        <f t="shared" si="0"/>
        <v>594.20143685233677</v>
      </c>
      <c r="K6" s="11">
        <f t="shared" si="0"/>
        <v>575.89286242229889</v>
      </c>
      <c r="L6" s="12">
        <f t="shared" si="0"/>
        <v>146.3651548984005</v>
      </c>
    </row>
    <row r="7" spans="1:12">
      <c r="A7" s="5" t="s">
        <v>91</v>
      </c>
      <c r="B7" s="2">
        <v>0</v>
      </c>
      <c r="C7" s="3" t="s">
        <v>90</v>
      </c>
      <c r="D7" s="3">
        <f>B7+H*TAN(RADIANS(w))</f>
        <v>0.39350853412309217</v>
      </c>
      <c r="E7" s="14" t="s">
        <v>88</v>
      </c>
      <c r="F7" s="15">
        <f>BK38</f>
        <v>55</v>
      </c>
      <c r="G7" s="15">
        <f t="shared" ref="G7" si="1">BL38</f>
        <v>0.39613429123489119</v>
      </c>
      <c r="H7" s="15">
        <f t="shared" ref="H7" si="2">BM38</f>
        <v>0.38392857494819921</v>
      </c>
      <c r="I7" s="15">
        <f t="shared" ref="I7" si="3">BN38</f>
        <v>9.7576769932267007E-2</v>
      </c>
      <c r="J7" s="15">
        <f t="shared" ref="J7" si="4">BO38</f>
        <v>594.20143685233677</v>
      </c>
      <c r="K7" s="15">
        <f t="shared" ref="K7" si="5">BP38</f>
        <v>575.89286242229889</v>
      </c>
      <c r="L7" s="16">
        <f t="shared" ref="L7" si="6">BQ38</f>
        <v>146.3651548984005</v>
      </c>
    </row>
    <row r="8" spans="1:12">
      <c r="A8" s="2" t="s">
        <v>2</v>
      </c>
      <c r="B8" s="2">
        <v>18.600000000000001</v>
      </c>
    </row>
    <row r="9" spans="1:12">
      <c r="A9" s="2" t="s">
        <v>3</v>
      </c>
      <c r="B9" s="2">
        <v>6.5</v>
      </c>
    </row>
    <row r="10" spans="1:12" s="3" customFormat="1">
      <c r="A10" s="5" t="s">
        <v>42</v>
      </c>
      <c r="B10" s="5">
        <v>1800</v>
      </c>
    </row>
    <row r="11" spans="1:12" s="3" customFormat="1">
      <c r="A11" s="5" t="s">
        <v>47</v>
      </c>
      <c r="B11" s="5">
        <v>9.5</v>
      </c>
      <c r="C11" s="3" t="s">
        <v>44</v>
      </c>
      <c r="D11" s="3">
        <f>B11+H*TAN(RADIANS(w))</f>
        <v>9.8935085341230931</v>
      </c>
    </row>
    <row r="12" spans="1:12" s="3" customFormat="1">
      <c r="A12" s="5" t="s">
        <v>43</v>
      </c>
      <c r="B12" s="5">
        <v>8.5</v>
      </c>
    </row>
    <row r="13" spans="1:12" s="3" customFormat="1">
      <c r="A13" s="5" t="s">
        <v>45</v>
      </c>
      <c r="B13" s="5">
        <v>0</v>
      </c>
    </row>
    <row r="14" spans="1:12" s="3" customFormat="1">
      <c r="A14" s="5" t="s">
        <v>49</v>
      </c>
      <c r="B14" s="5">
        <v>100</v>
      </c>
      <c r="C14" s="3" t="s">
        <v>44</v>
      </c>
      <c r="D14" s="3">
        <f>B14+H*TAN(RADIANS(w))</f>
        <v>100.39350853412309</v>
      </c>
    </row>
    <row r="15" spans="1:12" s="3" customFormat="1">
      <c r="A15" s="5" t="s">
        <v>46</v>
      </c>
      <c r="B15" s="5">
        <v>200</v>
      </c>
    </row>
    <row r="16" spans="1:12" s="3" customFormat="1">
      <c r="A16" s="4" t="s">
        <v>48</v>
      </c>
      <c r="B16" s="4">
        <f>B11+B12</f>
        <v>18</v>
      </c>
      <c r="C16" s="3" t="s">
        <v>44</v>
      </c>
      <c r="D16" s="3">
        <f>B16+H*TAN(RADIANS(w))</f>
        <v>18.393508534123093</v>
      </c>
    </row>
    <row r="17" spans="1:7" s="3" customFormat="1">
      <c r="A17" s="4" t="s">
        <v>50</v>
      </c>
      <c r="B17" s="4">
        <f>B14+B15</f>
        <v>300</v>
      </c>
      <c r="C17" s="3" t="s">
        <v>44</v>
      </c>
      <c r="D17" s="3">
        <f>B17+H*TAN(RADIANS(w))</f>
        <v>300.3935085341231</v>
      </c>
    </row>
    <row r="18" spans="1:7" s="3" customFormat="1">
      <c r="A18" s="4" t="s">
        <v>70</v>
      </c>
      <c r="B18" s="4">
        <v>0</v>
      </c>
    </row>
    <row r="19" spans="1:7" s="3" customFormat="1">
      <c r="A19" s="4" t="s">
        <v>71</v>
      </c>
      <c r="B19" s="4">
        <v>0</v>
      </c>
    </row>
    <row r="20" spans="1:7" s="3" customFormat="1">
      <c r="A20" s="9" t="s">
        <v>29</v>
      </c>
      <c r="B20" s="5"/>
    </row>
    <row r="21" spans="1:7">
      <c r="A21" s="1" t="s">
        <v>4</v>
      </c>
      <c r="B21" s="1">
        <f>H*TAN(RADIANS(w))</f>
        <v>0.39350853412309217</v>
      </c>
      <c r="C21" s="1"/>
      <c r="D21" s="1"/>
      <c r="E21" s="1"/>
      <c r="F21" s="1"/>
      <c r="G21" s="4"/>
    </row>
    <row r="22" spans="1:7" s="3" customFormat="1">
      <c r="A22" s="4" t="s">
        <v>21</v>
      </c>
      <c r="B22" s="4">
        <f>Lac+Lce</f>
        <v>6.8935085341230922</v>
      </c>
      <c r="C22" s="4"/>
      <c r="D22" s="4"/>
      <c r="E22" s="4"/>
      <c r="F22" s="4"/>
      <c r="G22" s="4"/>
    </row>
    <row r="23" spans="1:7" s="3" customFormat="1">
      <c r="A23" s="4" t="s">
        <v>92</v>
      </c>
      <c r="B23" s="4">
        <f>Lbc+Lce</f>
        <v>6.5</v>
      </c>
      <c r="C23" s="4"/>
      <c r="D23" s="4"/>
      <c r="E23" s="4"/>
      <c r="F23" s="4"/>
      <c r="G23" s="4"/>
    </row>
    <row r="24" spans="1:7">
      <c r="A24" s="1" t="s">
        <v>6</v>
      </c>
      <c r="B24" s="1">
        <f>H-h2ft</f>
        <v>4.8675697470803776</v>
      </c>
      <c r="C24" s="1"/>
      <c r="D24" s="1"/>
      <c r="E24" s="1"/>
      <c r="F24" s="1"/>
      <c r="G24" s="4"/>
    </row>
    <row r="25" spans="1:7">
      <c r="A25" s="1" t="s">
        <v>5</v>
      </c>
      <c r="B25" s="1">
        <f>H+h4ft</f>
        <v>7.1874916789181507</v>
      </c>
      <c r="C25" s="1"/>
      <c r="D25" s="1"/>
      <c r="E25" s="1"/>
      <c r="F25" s="1"/>
      <c r="G25" s="4"/>
    </row>
    <row r="26" spans="1:7">
      <c r="A26" s="1" t="s">
        <v>7</v>
      </c>
      <c r="B26">
        <f>Lac*TAN(RADIANS(B))</f>
        <v>0.13243025291962204</v>
      </c>
      <c r="C26" s="1"/>
      <c r="D26" s="1"/>
      <c r="E26" s="1"/>
      <c r="F26" s="1"/>
      <c r="G26" s="4"/>
    </row>
    <row r="27" spans="1:7">
      <c r="A27" s="1" t="s">
        <v>9</v>
      </c>
      <c r="B27" s="1">
        <f>Lce*TAN(RADIANS(B))</f>
        <v>2.1874916789181507</v>
      </c>
      <c r="C27" s="1"/>
      <c r="D27" s="1"/>
      <c r="E27" s="1"/>
      <c r="F27" s="1"/>
      <c r="G27" s="4"/>
    </row>
    <row r="28" spans="1:7" s="3" customFormat="1">
      <c r="A28" s="8" t="s">
        <v>31</v>
      </c>
      <c r="B28" s="4"/>
      <c r="C28" s="4"/>
      <c r="D28" s="4"/>
      <c r="E28" s="4"/>
      <c r="F28" s="4"/>
      <c r="G28" s="4"/>
    </row>
    <row r="29" spans="1:7" s="3" customFormat="1">
      <c r="A29" s="5" t="s">
        <v>72</v>
      </c>
      <c r="B29" s="5">
        <v>120</v>
      </c>
      <c r="C29" s="4"/>
      <c r="D29" s="4"/>
      <c r="E29" s="4"/>
      <c r="F29" s="4"/>
      <c r="G29" s="4"/>
    </row>
    <row r="30" spans="1:7" s="3" customFormat="1">
      <c r="A30" s="5" t="s">
        <v>32</v>
      </c>
      <c r="B30" s="5">
        <v>28</v>
      </c>
      <c r="C30" s="4"/>
      <c r="D30" s="4"/>
      <c r="E30" s="4"/>
      <c r="F30" s="4"/>
      <c r="G30" s="4"/>
    </row>
    <row r="31" spans="1:7" s="3" customFormat="1">
      <c r="A31" s="4" t="s">
        <v>33</v>
      </c>
      <c r="B31" s="4">
        <v>0.67</v>
      </c>
      <c r="C31" s="4">
        <f>B30*B31</f>
        <v>18.760000000000002</v>
      </c>
      <c r="D31" s="4"/>
      <c r="E31" s="4"/>
      <c r="F31" s="4"/>
      <c r="G31" s="4"/>
    </row>
    <row r="32" spans="1:7" s="3" customFormat="1">
      <c r="A32" s="4"/>
      <c r="B32" s="4"/>
      <c r="C32" s="4"/>
      <c r="D32" s="4"/>
      <c r="E32" s="4"/>
      <c r="F32" s="4"/>
      <c r="G32" s="4"/>
    </row>
    <row r="33" spans="1:69" s="3" customFormat="1" ht="45">
      <c r="A33" s="6" t="s">
        <v>96</v>
      </c>
      <c r="B33" s="5">
        <v>-1</v>
      </c>
      <c r="C33" s="4"/>
      <c r="D33" s="4"/>
      <c r="E33" s="4"/>
      <c r="F33" s="4"/>
      <c r="G33" s="4"/>
    </row>
    <row r="34" spans="1:69" ht="27.75" customHeight="1">
      <c r="A34" s="6" t="s">
        <v>97</v>
      </c>
      <c r="B34" s="5">
        <v>1</v>
      </c>
    </row>
    <row r="35" spans="1:69">
      <c r="D35" s="23" t="s">
        <v>29</v>
      </c>
      <c r="E35" s="25"/>
      <c r="F35" s="23" t="s">
        <v>20</v>
      </c>
      <c r="G35" s="24"/>
      <c r="H35" s="24"/>
      <c r="I35" s="24"/>
      <c r="J35" s="24"/>
      <c r="K35" s="24"/>
      <c r="L35" s="25"/>
      <c r="M35" s="23" t="s">
        <v>19</v>
      </c>
      <c r="N35" s="24"/>
      <c r="O35" s="24"/>
      <c r="P35" s="24"/>
      <c r="Q35" s="24"/>
      <c r="R35" s="24"/>
      <c r="S35" s="24"/>
      <c r="T35" s="24"/>
      <c r="U35" s="24"/>
      <c r="V35" s="24"/>
      <c r="W35" s="25"/>
      <c r="X35" s="23" t="s">
        <v>28</v>
      </c>
      <c r="Y35" s="24"/>
      <c r="Z35" s="24"/>
      <c r="AA35" s="24"/>
      <c r="AB35" s="24"/>
      <c r="AC35" s="24"/>
      <c r="AD35" s="24"/>
      <c r="AE35" s="25"/>
      <c r="AF35" s="23" t="s">
        <v>38</v>
      </c>
      <c r="AG35" s="24"/>
      <c r="AH35" s="24"/>
      <c r="AI35" s="24"/>
      <c r="AJ35" s="24"/>
      <c r="AK35" s="24"/>
      <c r="AL35" s="24"/>
      <c r="AM35" s="24"/>
      <c r="AN35" s="25"/>
      <c r="AO35" s="23" t="s">
        <v>62</v>
      </c>
      <c r="AP35" s="24"/>
      <c r="AQ35" s="24"/>
      <c r="AR35" s="24"/>
      <c r="AS35" s="24"/>
      <c r="AT35" s="24"/>
      <c r="AU35" s="24"/>
      <c r="AV35" s="25"/>
      <c r="AW35" s="23" t="s">
        <v>83</v>
      </c>
      <c r="AX35" s="24"/>
      <c r="AY35" s="24"/>
      <c r="AZ35" s="24"/>
      <c r="BA35" s="24"/>
      <c r="BB35" s="24"/>
      <c r="BC35" s="24"/>
      <c r="BD35" s="24"/>
      <c r="BE35" s="24"/>
      <c r="BF35" s="24"/>
      <c r="BG35" s="24"/>
      <c r="BH35" s="24"/>
      <c r="BI35" s="25"/>
      <c r="BJ35" s="24" t="s">
        <v>86</v>
      </c>
      <c r="BK35" s="24"/>
      <c r="BL35" s="24"/>
      <c r="BM35" s="24"/>
      <c r="BN35" s="24"/>
      <c r="BO35" s="24"/>
      <c r="BP35" s="24"/>
      <c r="BQ35" s="25"/>
    </row>
    <row r="36" spans="1:69" ht="60">
      <c r="D36" s="20" t="s">
        <v>12</v>
      </c>
      <c r="E36" s="21" t="s">
        <v>11</v>
      </c>
      <c r="F36" s="21" t="s">
        <v>13</v>
      </c>
      <c r="G36" s="21" t="s">
        <v>40</v>
      </c>
      <c r="H36" s="21" t="s">
        <v>10</v>
      </c>
      <c r="I36" s="21" t="s">
        <v>14</v>
      </c>
      <c r="J36" s="21" t="s">
        <v>51</v>
      </c>
      <c r="K36" s="21" t="s">
        <v>52</v>
      </c>
      <c r="L36" s="21" t="s">
        <v>53</v>
      </c>
      <c r="M36" s="21" t="s">
        <v>26</v>
      </c>
      <c r="N36" s="21" t="s">
        <v>15</v>
      </c>
      <c r="O36" s="21" t="s">
        <v>8</v>
      </c>
      <c r="P36" s="21" t="s">
        <v>25</v>
      </c>
      <c r="Q36" s="21" t="s">
        <v>16</v>
      </c>
      <c r="R36" s="21" t="s">
        <v>93</v>
      </c>
      <c r="S36" s="21" t="s">
        <v>17</v>
      </c>
      <c r="T36" s="21" t="s">
        <v>18</v>
      </c>
      <c r="U36" s="21" t="s">
        <v>51</v>
      </c>
      <c r="V36" s="21" t="s">
        <v>52</v>
      </c>
      <c r="W36" s="21" t="s">
        <v>53</v>
      </c>
      <c r="X36" s="21" t="s">
        <v>24</v>
      </c>
      <c r="Y36" s="21" t="s">
        <v>41</v>
      </c>
      <c r="Z36" s="21" t="s">
        <v>22</v>
      </c>
      <c r="AA36" s="21" t="s">
        <v>23</v>
      </c>
      <c r="AB36" s="21" t="s">
        <v>27</v>
      </c>
      <c r="AC36" s="21" t="s">
        <v>51</v>
      </c>
      <c r="AD36" s="21" t="s">
        <v>52</v>
      </c>
      <c r="AE36" s="21" t="s">
        <v>53</v>
      </c>
      <c r="AF36" s="21" t="s">
        <v>35</v>
      </c>
      <c r="AG36" s="21" t="s">
        <v>34</v>
      </c>
      <c r="AH36" s="21" t="s">
        <v>39</v>
      </c>
      <c r="AI36" s="21" t="s">
        <v>37</v>
      </c>
      <c r="AJ36" s="21" t="s">
        <v>36</v>
      </c>
      <c r="AK36" s="21" t="s">
        <v>56</v>
      </c>
      <c r="AL36" s="21" t="s">
        <v>101</v>
      </c>
      <c r="AM36" s="21" t="s">
        <v>64</v>
      </c>
      <c r="AN36" s="21" t="s">
        <v>63</v>
      </c>
      <c r="AO36" s="21" t="s">
        <v>94</v>
      </c>
      <c r="AP36" s="21" t="s">
        <v>57</v>
      </c>
      <c r="AQ36" s="21" t="s">
        <v>58</v>
      </c>
      <c r="AR36" s="21" t="s">
        <v>60</v>
      </c>
      <c r="AS36" s="21" t="s">
        <v>59</v>
      </c>
      <c r="AT36" s="21" t="s">
        <v>61</v>
      </c>
      <c r="AU36" s="21" t="s">
        <v>85</v>
      </c>
      <c r="AV36" s="21" t="s">
        <v>55</v>
      </c>
      <c r="AW36" s="21" t="s">
        <v>73</v>
      </c>
      <c r="AX36" s="21" t="s">
        <v>74</v>
      </c>
      <c r="AY36" s="21" t="s">
        <v>99</v>
      </c>
      <c r="AZ36" s="21" t="s">
        <v>66</v>
      </c>
      <c r="BA36" s="21" t="s">
        <v>85</v>
      </c>
      <c r="BB36" s="21" t="s">
        <v>68</v>
      </c>
      <c r="BC36" s="21" t="s">
        <v>69</v>
      </c>
      <c r="BD36" s="21" t="s">
        <v>67</v>
      </c>
      <c r="BE36" s="21" t="s">
        <v>75</v>
      </c>
      <c r="BF36" s="21" t="s">
        <v>65</v>
      </c>
      <c r="BG36" s="21" t="s">
        <v>76</v>
      </c>
      <c r="BH36" s="21" t="s">
        <v>77</v>
      </c>
      <c r="BI36" s="22" t="s">
        <v>78</v>
      </c>
      <c r="BJ36" s="21"/>
      <c r="BK36" s="6" t="s">
        <v>84</v>
      </c>
      <c r="BL36" s="6" t="s">
        <v>79</v>
      </c>
      <c r="BM36" s="6" t="s">
        <v>80</v>
      </c>
      <c r="BN36" s="6" t="s">
        <v>81</v>
      </c>
      <c r="BO36" s="6" t="s">
        <v>82</v>
      </c>
      <c r="BP36" s="6" t="s">
        <v>89</v>
      </c>
      <c r="BQ36" s="6" t="s">
        <v>100</v>
      </c>
    </row>
    <row r="37" spans="1:69">
      <c r="D37" s="10">
        <v>75</v>
      </c>
      <c r="E37" s="11">
        <f t="shared" ref="E37:E100" si="7">H*Lab/2*-1</f>
        <v>-0.98377133530773042</v>
      </c>
      <c r="F37" s="11">
        <f t="shared" ref="F37:F38" si="8">H/(TAN(RADIANS(D37)))</f>
        <v>1.3397459621556134</v>
      </c>
      <c r="G37" s="11">
        <f t="shared" ref="G37:G100" si="9">H</f>
        <v>5</v>
      </c>
      <c r="H37" s="11">
        <f t="shared" ref="H37:H38" si="10">H*F37/2</f>
        <v>3.3493649053890335</v>
      </c>
      <c r="I37" s="11">
        <f>H37+E37</f>
        <v>2.3655935700813031</v>
      </c>
      <c r="J37" s="11">
        <f>IF(F37&lt;Xq1a,0,q1psf*(MIN(Xq1b,F37)-Xq1a))</f>
        <v>0</v>
      </c>
      <c r="K37" s="11">
        <f t="shared" ref="K37:K38" si="11">IF(Xq2a&gt;F37,0,q2psf*(MIN(Xq2b,F37)-Xq2a))</f>
        <v>0</v>
      </c>
      <c r="L37" s="11">
        <f>J37+K37</f>
        <v>0</v>
      </c>
      <c r="M37" s="11">
        <f>N37/TAN(RADIANS(D37))</f>
        <v>1.4335297345080307</v>
      </c>
      <c r="N37" s="11">
        <f>TAN(RADIANS(D37))*(h0ft/(TAN(RADIANS(D37))-TAN(RADIANS(B))))</f>
        <v>5.3500058033446942</v>
      </c>
      <c r="O37" s="11">
        <f t="shared" ref="O37:O77" si="12">IF(M37&lt;Lac,"In Section 1",M37*TAN(RADIANS(B)))</f>
        <v>0.48243605626431729</v>
      </c>
      <c r="P37" s="11">
        <f t="shared" ref="P37:P38" si="13">h0ft/TAN(RADIANS(D37))</f>
        <v>1.3042613828323513</v>
      </c>
      <c r="Q37" s="11">
        <f t="shared" ref="Q37:Q100" si="14">h2ft*Lac/2</f>
        <v>2.6056217349975409E-2</v>
      </c>
      <c r="R37" s="11">
        <f>P37*O37/2</f>
        <v>0.31461135893574227</v>
      </c>
      <c r="S37" s="11">
        <f t="shared" ref="S37:S38" si="15">h0ft*P37/2</f>
        <v>3.1742916246799857</v>
      </c>
      <c r="T37" s="11">
        <f t="shared" ref="T37:T77" si="16">E37+Q37+R37+S37</f>
        <v>2.5311878656579729</v>
      </c>
      <c r="U37" s="11">
        <f t="shared" ref="U37:U38" si="17">IF(M37&lt;Xq1a,0,q1psf*(MIN(Xq1b,M37)-Xq1a))</f>
        <v>0</v>
      </c>
      <c r="V37" s="11">
        <f t="shared" ref="V37:V38" si="18">IF(Xq2a&gt;M37,0,q2psf*(MIN(Xq2b,M37)-Xq2a))</f>
        <v>0</v>
      </c>
      <c r="W37" s="11">
        <f>U37+V37</f>
        <v>0</v>
      </c>
      <c r="X37" s="11">
        <f t="shared" ref="X37:X38" si="19">h1ft/(TAN(RADIANS(D37)))</f>
        <v>1.9258825909715327</v>
      </c>
      <c r="Y37" s="11">
        <f t="shared" ref="Y37:Y100" si="20">h1ft</f>
        <v>7.1874916789181507</v>
      </c>
      <c r="Z37" s="11">
        <f t="shared" ref="Z37:Z100" si="21">(Lac+Lae)/2*(h4ft)*-1</f>
        <v>-7.9701446004615333</v>
      </c>
      <c r="AA37" s="11">
        <f t="shared" ref="AA37:AA38" si="22">h1ft*X37/2</f>
        <v>6.9211325485906094</v>
      </c>
      <c r="AB37" s="11">
        <f t="shared" ref="AB37:AB77" si="23">Z37+AA37+E37</f>
        <v>-2.0327833871786543</v>
      </c>
      <c r="AC37" s="11">
        <f t="shared" ref="AC37:AC38" si="24">IF(X37&lt;Xq1a,0,q1psf*(MIN(Xq1b,X37)-Xq1a))</f>
        <v>0</v>
      </c>
      <c r="AD37" s="11">
        <f t="shared" ref="AD37:AD38" si="25">IF(Xq2a&gt;X37,0,q2psf*(MIN(Xq2b,X37)-Xq2a))</f>
        <v>0</v>
      </c>
      <c r="AE37" s="11">
        <f>AC37+AD37</f>
        <v>0</v>
      </c>
      <c r="AF37" s="11" t="str">
        <f t="shared" ref="AF37:AF38" si="26">IF(F37&lt;Lac,"Section 1",IF(M37&lt;Lae,"Section 2","Section 3"))</f>
        <v>Section 2</v>
      </c>
      <c r="AG37" s="11">
        <f t="shared" ref="AG37:AG77" si="27">IF(F37&lt;Lac, F37,IF(M37&lt;Lae,M37,X37))</f>
        <v>1.4335297345080307</v>
      </c>
      <c r="AH37" s="11">
        <f t="shared" ref="AH37:AH77" si="28">IF(F37&lt;Lac, G37,IF(M37&lt;Lae,N37,Y37))</f>
        <v>5.3500058033446942</v>
      </c>
      <c r="AI37" s="11">
        <f t="shared" ref="AI37:AI77" si="29">IF(F37&lt;Lac,I37,IF(M37&lt;Lae,T37,AB37))</f>
        <v>2.5311878656579729</v>
      </c>
      <c r="AJ37" s="11">
        <f t="shared" ref="AJ37:AJ38" si="30">AI37*g</f>
        <v>303.74254387895678</v>
      </c>
      <c r="AK37" s="11">
        <f t="shared" ref="AK37:AK77" si="31">IF(F37&lt;Lac,L37,IF(M37&lt;Lae,W37,AE37))</f>
        <v>0</v>
      </c>
      <c r="AL37" s="11">
        <f>AJ37+AK37</f>
        <v>303.74254387895678</v>
      </c>
      <c r="AM37" s="11">
        <f t="shared" ref="AM37:AM77" si="32">AH37/SIN(RADIANS(D37))</f>
        <v>5.5387335732584724</v>
      </c>
      <c r="AN37" s="11">
        <f t="shared" ref="AN37:AN100" si="33">H/COS(RADIANS(w))</f>
        <v>5.0154609924141278</v>
      </c>
      <c r="AO37" s="11">
        <f t="shared" ref="AO37:AO77" si="34">((1+TAN(RADIANS(d-w))*TAN(RADIANS(D37-f)))*COS(RADIANS(d-w)))</f>
        <v>1.2333364231755937</v>
      </c>
      <c r="AP37" s="11">
        <f t="shared" ref="AP37:AP77" si="35">AJ37*TAN(RADIANS(D37-f))/((1+TAN(RADIANS(d+mct*w))*TAN(RADIANS(D37-f)))*COS(RADIANS(d+mct*w)))</f>
        <v>264.09987886388575</v>
      </c>
      <c r="AQ37" s="11">
        <f t="shared" ref="AQ37:AQ77" si="36">AK37*TAN(RADIANS(D37-f))/((1+TAN(RADIANS(d+mct*w))*TAN(RADIANS(D37-f)))*COS(d+mct*w))</f>
        <v>0</v>
      </c>
      <c r="AR37" s="11"/>
      <c r="AS37" s="11"/>
      <c r="AT37" s="11">
        <f t="shared" ref="AT37:AT77" si="37">Wmct*(AP37+AQ37-AR37-AS37)</f>
        <v>264.09987886388575</v>
      </c>
      <c r="AU37" s="11">
        <f>D37</f>
        <v>75</v>
      </c>
      <c r="AV37" s="11"/>
      <c r="AW37" s="11">
        <f t="shared" ref="AW37:AW77" si="38">Co*AM37</f>
        <v>0</v>
      </c>
      <c r="AX37" s="11">
        <f t="shared" ref="AX37:AX77" si="39">Ca*AN37</f>
        <v>0</v>
      </c>
      <c r="AY37" s="11">
        <f t="shared" ref="AY37:AY77" si="40">1/(SIN(RADIANS(d-w))+COS(RADIANS(d-w))*COS(RADIANS(D37-f))/SIN(RADIANS(D37-f)))</f>
        <v>0.86948596495962427</v>
      </c>
      <c r="AZ37" s="11">
        <f>(AL37-AX37*COS(RADIANS(w))-AW37*SIN(RADIANS(D37))-AX37*SIN(RADIANS(w))*COS(RADIANS(D37-f))/SIN(RADIANS(D37-f))-AW37*COS(RADIANS(D37))*COS(RADIANS(D37-f))/SIN(RADIANS(D37-f)))*AY37</f>
        <v>264.09987886388575</v>
      </c>
      <c r="BA37" s="11">
        <f>D37</f>
        <v>75</v>
      </c>
      <c r="BB37" s="11">
        <f t="shared" ref="BB37:BB77" si="41">AZ37*COS(RADIANS(d-w))</f>
        <v>255.96241572553078</v>
      </c>
      <c r="BC37" s="11">
        <f t="shared" ref="BC37:BC77" si="42">AZ37*SIN(RADIANS(d-w))</f>
        <v>65.053729730659484</v>
      </c>
      <c r="BD37" s="11">
        <f t="shared" ref="BD37:BD77" si="43">(AZ37*COS(RADIANS(d-w))+AX37*SIN(RADIANS(w))+AW37*SIN(RADIANS(D37)))/SIN(RADIANS(D37-f))</f>
        <v>349.98444003065316</v>
      </c>
      <c r="BE37" s="11">
        <f t="shared" ref="BE37:BE77" si="44">BD37*COS(RADIANS(D37-f))</f>
        <v>238.6888141482973</v>
      </c>
      <c r="BF37" s="11">
        <f t="shared" ref="BF37:BF77" si="45">BD37*SIN(RADIANS(D37-f))</f>
        <v>255.96241572553078</v>
      </c>
      <c r="BG37" s="11">
        <f t="shared" ref="BG37:BG77" si="46">2*AZ37/(g*H^2)</f>
        <v>0.17606658590925717</v>
      </c>
      <c r="BH37" s="11">
        <f t="shared" ref="BH37:BH77" si="47">BG37*COS(RADIANS(d-w))</f>
        <v>0.17064161048368717</v>
      </c>
      <c r="BI37" s="12">
        <f t="shared" ref="BI37" si="48">BG37*SIN(RADIANS(d-w))</f>
        <v>4.3369153153772988E-2</v>
      </c>
      <c r="BJ37" s="11" t="s">
        <v>87</v>
      </c>
      <c r="BK37">
        <f>VLOOKUP(MAX(AZ37:AZ130),AZ37:BA130,2,FALSE)</f>
        <v>46</v>
      </c>
      <c r="BL37" s="3">
        <f>2*BO37/(g*H^2)</f>
        <v>0.39613429123489119</v>
      </c>
      <c r="BM37" s="3">
        <f>BL37*COS(RADIANS(d-w))</f>
        <v>0.38392857494819921</v>
      </c>
      <c r="BN37" s="3">
        <f>BL37*SIN(RADIANS(d-w))</f>
        <v>9.7576769932267007E-2</v>
      </c>
      <c r="BO37" s="3">
        <f>MAX(AZ37:AZ129)</f>
        <v>594.20143685233677</v>
      </c>
      <c r="BP37" s="3">
        <f>BO37*COS(RADIANS(d-w))</f>
        <v>575.89286242229889</v>
      </c>
      <c r="BQ37" s="3">
        <f>BO37*SIN(RADIANS(d-w))</f>
        <v>146.3651548984005</v>
      </c>
    </row>
    <row r="38" spans="1:69">
      <c r="D38" s="10">
        <v>74.5</v>
      </c>
      <c r="E38" s="11">
        <f t="shared" si="7"/>
        <v>-0.98377133530773042</v>
      </c>
      <c r="F38" s="11">
        <f t="shared" si="8"/>
        <v>1.3866227202991928</v>
      </c>
      <c r="G38" s="11">
        <f t="shared" si="9"/>
        <v>5</v>
      </c>
      <c r="H38" s="11">
        <f t="shared" si="10"/>
        <v>3.4665568007479819</v>
      </c>
      <c r="I38" s="11">
        <f t="shared" ref="I38:I39" si="49">H38+E38</f>
        <v>2.4827854654402515</v>
      </c>
      <c r="J38" s="11">
        <f t="shared" ref="J38:J39" si="50">IF(F38&lt;Xq1a,0,q1psf*(MIN(Xq1b,F38)-Xq1a))</f>
        <v>0</v>
      </c>
      <c r="K38" s="11">
        <f t="shared" si="11"/>
        <v>0</v>
      </c>
      <c r="L38" s="11">
        <f t="shared" ref="L38:L39" si="51">J38+K38</f>
        <v>0</v>
      </c>
      <c r="M38" s="11">
        <f>N38/TAN(RADIANS(D38))</f>
        <v>1.4888510606240946</v>
      </c>
      <c r="N38" s="11">
        <f>TAN(RADIANS(D38))*(h0ft/(TAN(RADIANS(D38))-TAN(RADIANS(B))))</f>
        <v>5.3686234865055571</v>
      </c>
      <c r="O38" s="11">
        <f t="shared" si="12"/>
        <v>0.50105373942517994</v>
      </c>
      <c r="P38" s="11">
        <f t="shared" si="13"/>
        <v>1.3498965607885294</v>
      </c>
      <c r="Q38" s="11">
        <f t="shared" si="14"/>
        <v>2.6056217349975409E-2</v>
      </c>
      <c r="R38" s="11">
        <f t="shared" ref="R38:R77" si="52">P38*O38/2</f>
        <v>0.3381853598101412</v>
      </c>
      <c r="S38" s="11">
        <f t="shared" si="15"/>
        <v>3.2853578304910469</v>
      </c>
      <c r="T38" s="11">
        <f t="shared" si="16"/>
        <v>2.6658280723434329</v>
      </c>
      <c r="U38" s="11">
        <f t="shared" si="17"/>
        <v>0</v>
      </c>
      <c r="V38" s="11">
        <f t="shared" si="18"/>
        <v>0</v>
      </c>
      <c r="W38" s="11">
        <f t="shared" ref="W38:W39" si="53">U38+V38</f>
        <v>0</v>
      </c>
      <c r="X38" s="11">
        <f t="shared" si="19"/>
        <v>1.9932678527898597</v>
      </c>
      <c r="Y38" s="11">
        <f t="shared" si="20"/>
        <v>7.1874916789181507</v>
      </c>
      <c r="Z38" s="11">
        <f t="shared" si="21"/>
        <v>-7.9701446004615333</v>
      </c>
      <c r="AA38" s="11">
        <f t="shared" si="22"/>
        <v>7.1632980528910828</v>
      </c>
      <c r="AB38" s="11">
        <f t="shared" si="23"/>
        <v>-1.7906178828781809</v>
      </c>
      <c r="AC38" s="11">
        <f t="shared" si="24"/>
        <v>0</v>
      </c>
      <c r="AD38" s="11">
        <f t="shared" si="25"/>
        <v>0</v>
      </c>
      <c r="AE38" s="11">
        <f t="shared" ref="AE38:AE39" si="54">AC38+AD38</f>
        <v>0</v>
      </c>
      <c r="AF38" s="11" t="str">
        <f t="shared" si="26"/>
        <v>Section 2</v>
      </c>
      <c r="AG38" s="11">
        <f t="shared" si="27"/>
        <v>1.4888510606240946</v>
      </c>
      <c r="AH38" s="11">
        <f t="shared" si="28"/>
        <v>5.3686234865055571</v>
      </c>
      <c r="AI38" s="11">
        <f t="shared" si="29"/>
        <v>2.6658280723434329</v>
      </c>
      <c r="AJ38" s="11">
        <f t="shared" si="30"/>
        <v>319.89936868121197</v>
      </c>
      <c r="AK38" s="11">
        <f t="shared" si="31"/>
        <v>0</v>
      </c>
      <c r="AL38" s="11">
        <f t="shared" ref="AL38:AL77" si="55">AJ38+AK38</f>
        <v>319.89936868121197</v>
      </c>
      <c r="AM38" s="11">
        <f t="shared" si="32"/>
        <v>5.5712472230713814</v>
      </c>
      <c r="AN38" s="11">
        <f t="shared" si="33"/>
        <v>5.0154609924141278</v>
      </c>
      <c r="AO38" s="11">
        <f t="shared" si="34"/>
        <v>1.2287576374025919</v>
      </c>
      <c r="AP38" s="11">
        <f t="shared" si="35"/>
        <v>274.34506736314114</v>
      </c>
      <c r="AQ38" s="11">
        <f t="shared" si="36"/>
        <v>0</v>
      </c>
      <c r="AR38" s="11"/>
      <c r="AS38" s="11"/>
      <c r="AT38" s="11">
        <f t="shared" si="37"/>
        <v>274.34506736314114</v>
      </c>
      <c r="AU38" s="11">
        <f t="shared" ref="AU38:AU39" si="56">D38</f>
        <v>74.5</v>
      </c>
      <c r="AV38" s="11"/>
      <c r="AW38" s="11">
        <f t="shared" si="38"/>
        <v>0</v>
      </c>
      <c r="AX38" s="11">
        <f t="shared" si="39"/>
        <v>0</v>
      </c>
      <c r="AY38" s="11">
        <f t="shared" si="40"/>
        <v>0.8575980268236576</v>
      </c>
      <c r="AZ38" s="11">
        <f>(AL38-AX38*COS(RADIANS(w))-AW38*SIN(RADIANS(D38))-AX38*SIN(RADIANS(w))*COS(RADIANS(D38-f))/SIN(RADIANS(D38-f))-AW38*COS(RADIANS(D38))*COS(RADIANS(D38-f))/SIN(RADIANS(D38-f)))*AY38</f>
        <v>274.34506736314114</v>
      </c>
      <c r="BA38" s="11">
        <f t="shared" ref="BA38:BA39" si="57">D38</f>
        <v>74.5</v>
      </c>
      <c r="BB38" s="11">
        <f t="shared" si="41"/>
        <v>265.8919287912463</v>
      </c>
      <c r="BC38" s="11">
        <f t="shared" si="42"/>
        <v>67.577349682843263</v>
      </c>
      <c r="BD38" s="11">
        <f t="shared" si="43"/>
        <v>366.55820693000771</v>
      </c>
      <c r="BE38" s="11">
        <f t="shared" si="44"/>
        <v>252.32201899836875</v>
      </c>
      <c r="BF38" s="11">
        <f t="shared" si="45"/>
        <v>265.8919287912463</v>
      </c>
      <c r="BG38" s="11">
        <f t="shared" si="46"/>
        <v>0.18289671157542742</v>
      </c>
      <c r="BH38" s="11">
        <f t="shared" si="47"/>
        <v>0.17726128586083084</v>
      </c>
      <c r="BI38" s="12">
        <f t="shared" ref="BI38:BI77" si="58">BG38*SIN(RADIANS(d-w))</f>
        <v>4.5051566455228842E-2</v>
      </c>
      <c r="BJ38" s="11" t="s">
        <v>88</v>
      </c>
      <c r="BK38" s="3">
        <f>VLOOKUP(MAX(AT37:AT77),AT37:AU77,2,FALSE)</f>
        <v>55</v>
      </c>
      <c r="BL38" s="3">
        <f>2*BO38/(g*H^2)</f>
        <v>0.39613429123489119</v>
      </c>
      <c r="BM38" s="3">
        <f>BL38*COS(RADIANS(d-w))</f>
        <v>0.38392857494819921</v>
      </c>
      <c r="BN38" s="3">
        <f>BL38*SIN(RADIANS(d-w))</f>
        <v>9.7576769932267007E-2</v>
      </c>
      <c r="BO38" s="3">
        <f>MAX(AZ38:AZ130)</f>
        <v>594.20143685233677</v>
      </c>
      <c r="BP38" s="3">
        <f>BO38*COS(RADIANS(d-w))</f>
        <v>575.89286242229889</v>
      </c>
      <c r="BQ38">
        <f>BO38*SIN(RADIANS(d-w))</f>
        <v>146.3651548984005</v>
      </c>
    </row>
    <row r="39" spans="1:69">
      <c r="D39" s="10">
        <v>74</v>
      </c>
      <c r="E39" s="11">
        <f t="shared" si="7"/>
        <v>-0.98377133530773042</v>
      </c>
      <c r="F39" s="11">
        <f t="shared" ref="F39:F102" si="59">H/(TAN(RADIANS(D39)))</f>
        <v>1.4337269287940397</v>
      </c>
      <c r="G39" s="11">
        <f t="shared" si="9"/>
        <v>5</v>
      </c>
      <c r="H39" s="11">
        <f t="shared" ref="H39:H102" si="60">H*F39/2</f>
        <v>3.5843173219850994</v>
      </c>
      <c r="I39" s="11">
        <f t="shared" si="49"/>
        <v>2.600545986677369</v>
      </c>
      <c r="J39" s="11">
        <f t="shared" si="50"/>
        <v>0</v>
      </c>
      <c r="K39" s="11">
        <f t="shared" ref="K39:K102" si="61">IF(Xq2a&gt;F39,0,q2psf*(MIN(Xq2b,F39)-Xq2a))</f>
        <v>0</v>
      </c>
      <c r="L39" s="11">
        <f t="shared" si="51"/>
        <v>0</v>
      </c>
      <c r="M39" s="11">
        <f t="shared" ref="M39:M102" si="62">N39/TAN(RADIANS(D39))</f>
        <v>1.5448300081566393</v>
      </c>
      <c r="N39" s="11">
        <f>TAN(RADIANS(D39))*(h0ft/(TAN(RADIANS(D39))-TAN(RADIANS(B))))</f>
        <v>5.3874624837243328</v>
      </c>
      <c r="O39" s="11">
        <f t="shared" ref="O39:O102" si="63">IF(M39&lt;Lac,"In Section 1",M39*TAN(RADIANS(B)))</f>
        <v>0.51989273664395497</v>
      </c>
      <c r="P39" s="11">
        <f t="shared" ref="P39:P102" si="64">h0ft/TAN(RADIANS(D39))</f>
        <v>1.3957531648344661</v>
      </c>
      <c r="Q39" s="11">
        <f t="shared" si="14"/>
        <v>2.6056217349975409E-2</v>
      </c>
      <c r="R39" s="11">
        <f t="shared" si="52"/>
        <v>0.36282096627262589</v>
      </c>
      <c r="S39" s="11">
        <f t="shared" ref="S39:S102" si="65">h0ft*P39/2</f>
        <v>3.3969629397699692</v>
      </c>
      <c r="T39" s="11">
        <f t="shared" ref="T39:T102" si="66">E39+Q39+R39+S39</f>
        <v>2.8020687880848403</v>
      </c>
      <c r="U39" s="11">
        <f t="shared" ref="U39:U102" si="67">IF(M39&lt;Xq1a,0,q1psf*(MIN(Xq1b,M39)-Xq1a))</f>
        <v>0</v>
      </c>
      <c r="V39" s="11">
        <f t="shared" ref="V39:V102" si="68">IF(Xq2a&gt;M39,0,q2psf*(MIN(Xq2b,M39)-Xq2a))</f>
        <v>0</v>
      </c>
      <c r="W39" s="11">
        <f t="shared" si="53"/>
        <v>0</v>
      </c>
      <c r="X39" s="11">
        <f t="shared" ref="X39:X102" si="69">h1ft/(TAN(RADIANS(D39)))</f>
        <v>2.0609800741096072</v>
      </c>
      <c r="Y39" s="11">
        <f t="shared" si="20"/>
        <v>7.1874916789181507</v>
      </c>
      <c r="Z39" s="11">
        <f t="shared" si="21"/>
        <v>-7.9701446004615333</v>
      </c>
      <c r="AA39" s="11">
        <f t="shared" ref="AA39:AA102" si="70">h1ft*X39/2</f>
        <v>7.4066385665394572</v>
      </c>
      <c r="AB39" s="11">
        <f t="shared" ref="AB39:AB102" si="71">Z39+AA39+E39</f>
        <v>-1.5472773692298065</v>
      </c>
      <c r="AC39" s="11">
        <f t="shared" ref="AC39:AC102" si="72">IF(X39&lt;Xq1a,0,q1psf*(MIN(Xq1b,X39)-Xq1a))</f>
        <v>0</v>
      </c>
      <c r="AD39" s="11">
        <f t="shared" ref="AD39:AD102" si="73">IF(Xq2a&gt;X39,0,q2psf*(MIN(Xq2b,X39)-Xq2a))</f>
        <v>0</v>
      </c>
      <c r="AE39" s="11">
        <f t="shared" si="54"/>
        <v>0</v>
      </c>
      <c r="AF39" s="11" t="str">
        <f t="shared" ref="AF39:AF102" si="74">IF(F39&lt;Lac,"Section 1",IF(M39&lt;Lae,"Section 2","Section 3"))</f>
        <v>Section 2</v>
      </c>
      <c r="AG39" s="11">
        <f t="shared" ref="AG39:AG102" si="75">IF(F39&lt;Lac, F39,IF(M39&lt;Lae,M39,X39))</f>
        <v>1.5448300081566393</v>
      </c>
      <c r="AH39" s="11">
        <f t="shared" ref="AH39:AH102" si="76">IF(F39&lt;Lac, G39,IF(M39&lt;Lae,N39,Y39))</f>
        <v>5.3874624837243328</v>
      </c>
      <c r="AI39" s="11">
        <f t="shared" ref="AI39:AI102" si="77">IF(F39&lt;Lac,I39,IF(M39&lt;Lae,T39,AB39))</f>
        <v>2.8020687880848403</v>
      </c>
      <c r="AJ39" s="11">
        <f t="shared" ref="AJ39:AJ102" si="78">AI39*g</f>
        <v>336.24825457018085</v>
      </c>
      <c r="AK39" s="11">
        <f t="shared" ref="AK39:AK102" si="79">IF(F39&lt;Lac,L39,IF(M39&lt;Lae,W39,AE39))</f>
        <v>0</v>
      </c>
      <c r="AL39" s="11">
        <f t="shared" si="55"/>
        <v>336.24825457018085</v>
      </c>
      <c r="AM39" s="11">
        <f t="shared" ref="AM39:AM102" si="80">AH39/SIN(RADIANS(D39))</f>
        <v>5.6045741825439688</v>
      </c>
      <c r="AN39" s="11">
        <f t="shared" si="33"/>
        <v>5.0154609924141278</v>
      </c>
      <c r="AO39" s="11">
        <f t="shared" ref="AO39:AO102" si="81">((1+TAN(RADIANS(d-w))*TAN(RADIANS(D39-f)))*COS(RADIANS(d-w)))</f>
        <v>1.2242622990880168</v>
      </c>
      <c r="AP39" s="11">
        <f t="shared" ref="AP39:AP102" si="82">AJ39*TAN(RADIANS(D39-f))/((1+TAN(RADIANS(d+mct*w))*TAN(RADIANS(D39-f)))*COS(RADIANS(d+mct*w)))</f>
        <v>284.41230349572146</v>
      </c>
      <c r="AQ39" s="11">
        <f t="shared" ref="AQ39:AQ102" si="83">AK39*TAN(RADIANS(D39-f))/((1+TAN(RADIANS(d+mct*w))*TAN(RADIANS(D39-f)))*COS(d+mct*w))</f>
        <v>0</v>
      </c>
      <c r="AR39" s="11"/>
      <c r="AS39" s="11"/>
      <c r="AT39" s="11">
        <f t="shared" ref="AT39:AT102" si="84">Wmct*(AP39+AQ39-AR39-AS39)</f>
        <v>284.41230349572146</v>
      </c>
      <c r="AU39" s="11">
        <f t="shared" si="56"/>
        <v>74</v>
      </c>
      <c r="AV39" s="11"/>
      <c r="AW39" s="11">
        <f t="shared" ref="AW39:AW102" si="85">Co*AM39</f>
        <v>0</v>
      </c>
      <c r="AX39" s="11">
        <f t="shared" ref="AX39:AX102" si="86">Ca*AN39</f>
        <v>0</v>
      </c>
      <c r="AY39" s="11">
        <f t="shared" ref="AY39:AY102" si="87">1/(SIN(RADIANS(d-w))+COS(RADIANS(d-w))*COS(RADIANS(D39-f))/SIN(RADIANS(D39-f)))</f>
        <v>0.8458402374735885</v>
      </c>
      <c r="AZ39" s="11">
        <f>(AL39-AX39*COS(RADIANS(w))-AW39*SIN(RADIANS(D39))-AX39*SIN(RADIANS(w))*COS(RADIANS(D39-f))/SIN(RADIANS(D39-f))-AW39*COS(RADIANS(D39))*COS(RADIANS(D39-f))/SIN(RADIANS(D39-f)))*AY39</f>
        <v>284.4123034957214</v>
      </c>
      <c r="BA39" s="11">
        <f t="shared" si="57"/>
        <v>74</v>
      </c>
      <c r="BB39" s="11">
        <f t="shared" ref="BB39:BB102" si="88">AZ39*COS(RADIANS(d-w))</f>
        <v>275.64897257051535</v>
      </c>
      <c r="BC39" s="11">
        <f t="shared" ref="BC39:BC102" si="89">AZ39*SIN(RADIANS(d-w))</f>
        <v>70.057135971731114</v>
      </c>
      <c r="BD39" s="11">
        <f t="shared" ref="BD39:BD102" si="90">(AZ39*COS(RADIANS(d-w))+AX39*SIN(RADIANS(w))+AW39*SIN(RADIANS(D39)))/SIN(RADIANS(D39-f))</f>
        <v>383.19716556868565</v>
      </c>
      <c r="BE39" s="11">
        <f t="shared" ref="BE39:BE102" si="91">BD39*COS(RADIANS(D39-f))</f>
        <v>266.19111859844975</v>
      </c>
      <c r="BF39" s="11">
        <f t="shared" ref="BF39:BF102" si="92">BD39*SIN(RADIANS(D39-f))</f>
        <v>275.64897257051535</v>
      </c>
      <c r="BG39" s="11">
        <f t="shared" ref="BG39:BG102" si="93">2*AZ39/(g*H^2)</f>
        <v>0.18960820233048092</v>
      </c>
      <c r="BH39" s="11">
        <f t="shared" ref="BH39:BH102" si="94">BG39*COS(RADIANS(d-w))</f>
        <v>0.18376598171367689</v>
      </c>
      <c r="BI39" s="12">
        <f t="shared" si="58"/>
        <v>4.6704757314487408E-2</v>
      </c>
    </row>
    <row r="40" spans="1:69">
      <c r="D40" s="10">
        <v>73.5</v>
      </c>
      <c r="E40" s="11">
        <f t="shared" si="7"/>
        <v>-0.98377133530773042</v>
      </c>
      <c r="F40" s="11">
        <f t="shared" si="59"/>
        <v>1.4810674748104018</v>
      </c>
      <c r="G40" s="11">
        <f t="shared" si="9"/>
        <v>5</v>
      </c>
      <c r="H40" s="11">
        <f t="shared" si="60"/>
        <v>3.7026686870260046</v>
      </c>
      <c r="I40" s="11">
        <f t="shared" ref="I40:I103" si="95">H40+E40</f>
        <v>2.7188973517182742</v>
      </c>
      <c r="J40" s="11">
        <f t="shared" ref="J40:J103" si="96">IF(F40&lt;Xq1a,0,q1psf*(MIN(Xq1b,F40)-Xq1a))</f>
        <v>0</v>
      </c>
      <c r="K40" s="11">
        <f t="shared" si="61"/>
        <v>0</v>
      </c>
      <c r="L40" s="11">
        <f t="shared" ref="L40:L103" si="97">J40+K40</f>
        <v>0</v>
      </c>
      <c r="M40" s="11">
        <f t="shared" si="62"/>
        <v>1.6014870539740058</v>
      </c>
      <c r="N40" s="11">
        <f>TAN(RADIANS(D40))*(h0ft/(TAN(RADIANS(D40))-TAN(RADIANS(B))))</f>
        <v>5.4065296862285743</v>
      </c>
      <c r="O40" s="11">
        <f t="shared" si="63"/>
        <v>0.53895993914819706</v>
      </c>
      <c r="P40" s="11">
        <f t="shared" si="64"/>
        <v>1.4418398467543683</v>
      </c>
      <c r="Q40" s="11">
        <f t="shared" si="14"/>
        <v>2.6056217349975409E-2</v>
      </c>
      <c r="R40" s="11">
        <f t="shared" ref="R40:R103" si="98">P40*O40/2</f>
        <v>0.38854695803409006</v>
      </c>
      <c r="S40" s="11">
        <f t="shared" si="65"/>
        <v>3.5091280090982853</v>
      </c>
      <c r="T40" s="11">
        <f t="shared" si="66"/>
        <v>2.9399598491746204</v>
      </c>
      <c r="U40" s="11">
        <f t="shared" si="67"/>
        <v>0</v>
      </c>
      <c r="V40" s="11">
        <f t="shared" si="68"/>
        <v>0</v>
      </c>
      <c r="W40" s="11">
        <f t="shared" ref="W40:W103" si="99">U40+V40</f>
        <v>0</v>
      </c>
      <c r="X40" s="11">
        <f t="shared" si="69"/>
        <v>2.1290320302232164</v>
      </c>
      <c r="Y40" s="11">
        <f t="shared" si="20"/>
        <v>7.1874916789181507</v>
      </c>
      <c r="Z40" s="11">
        <f t="shared" si="21"/>
        <v>-7.9701446004615333</v>
      </c>
      <c r="AA40" s="11">
        <f t="shared" si="70"/>
        <v>7.6512000006897924</v>
      </c>
      <c r="AB40" s="11">
        <f t="shared" si="71"/>
        <v>-1.3027159350794713</v>
      </c>
      <c r="AC40" s="11">
        <f t="shared" si="72"/>
        <v>0</v>
      </c>
      <c r="AD40" s="11">
        <f t="shared" si="73"/>
        <v>0</v>
      </c>
      <c r="AE40" s="11">
        <f t="shared" ref="AE40:AE103" si="100">AC40+AD40</f>
        <v>0</v>
      </c>
      <c r="AF40" s="11" t="str">
        <f t="shared" si="74"/>
        <v>Section 2</v>
      </c>
      <c r="AG40" s="11">
        <f t="shared" si="75"/>
        <v>1.6014870539740058</v>
      </c>
      <c r="AH40" s="11">
        <f t="shared" si="76"/>
        <v>5.4065296862285743</v>
      </c>
      <c r="AI40" s="11">
        <f t="shared" si="77"/>
        <v>2.9399598491746204</v>
      </c>
      <c r="AJ40" s="11">
        <f t="shared" si="78"/>
        <v>352.79518190095445</v>
      </c>
      <c r="AK40" s="11">
        <f t="shared" si="79"/>
        <v>0</v>
      </c>
      <c r="AL40" s="11">
        <f t="shared" ref="AL40:AL103" si="101">AJ40+AK40</f>
        <v>352.79518190095445</v>
      </c>
      <c r="AM40" s="11">
        <f t="shared" si="80"/>
        <v>5.6387342579799933</v>
      </c>
      <c r="AN40" s="11">
        <f t="shared" si="33"/>
        <v>5.0154609924141278</v>
      </c>
      <c r="AO40" s="11">
        <f t="shared" si="81"/>
        <v>1.2198474812852869</v>
      </c>
      <c r="AP40" s="11">
        <f t="shared" si="82"/>
        <v>294.30481336002009</v>
      </c>
      <c r="AQ40" s="11">
        <f t="shared" si="83"/>
        <v>0</v>
      </c>
      <c r="AR40" s="11"/>
      <c r="AS40" s="11"/>
      <c r="AT40" s="11">
        <f t="shared" si="84"/>
        <v>294.30481336002009</v>
      </c>
      <c r="AU40" s="11">
        <f t="shared" ref="AU40:AU103" si="102">D40</f>
        <v>73.5</v>
      </c>
      <c r="AV40" s="11"/>
      <c r="AW40" s="11">
        <f t="shared" si="85"/>
        <v>0</v>
      </c>
      <c r="AX40" s="11">
        <f t="shared" si="86"/>
        <v>0</v>
      </c>
      <c r="AY40" s="11">
        <f t="shared" si="87"/>
        <v>0.83420870935432656</v>
      </c>
      <c r="AZ40" s="11">
        <f>(AL40-AX40*COS(RADIANS(w))-AW40*SIN(RADIANS(D40))-AX40*SIN(RADIANS(w))*COS(RADIANS(D40-f))/SIN(RADIANS(D40-f))-AW40*COS(RADIANS(D40))*COS(RADIANS(D40-f))/SIN(RADIANS(D40-f)))*AY40</f>
        <v>294.30481336002009</v>
      </c>
      <c r="BA40" s="11">
        <f t="shared" ref="BA40:BA103" si="103">D40</f>
        <v>73.5</v>
      </c>
      <c r="BB40" s="11">
        <f t="shared" si="88"/>
        <v>285.23667375897202</v>
      </c>
      <c r="BC40" s="11">
        <f t="shared" si="89"/>
        <v>72.493883257789676</v>
      </c>
      <c r="BD40" s="11">
        <f t="shared" si="90"/>
        <v>399.91096268810497</v>
      </c>
      <c r="BE40" s="11">
        <f t="shared" si="91"/>
        <v>280.30129864316478</v>
      </c>
      <c r="BF40" s="11">
        <f t="shared" si="92"/>
        <v>285.23667375897202</v>
      </c>
      <c r="BG40" s="11">
        <f t="shared" si="93"/>
        <v>0.19620320890668005</v>
      </c>
      <c r="BH40" s="11">
        <f t="shared" si="94"/>
        <v>0.19015778250598134</v>
      </c>
      <c r="BI40" s="12">
        <f t="shared" ref="BI40:BI103" si="104">BG40*SIN(RADIANS(d-w))</f>
        <v>4.8329255505193118E-2</v>
      </c>
    </row>
    <row r="41" spans="1:69">
      <c r="D41" s="10">
        <v>73</v>
      </c>
      <c r="E41" s="11">
        <f t="shared" si="7"/>
        <v>-0.98377133530773042</v>
      </c>
      <c r="F41" s="11">
        <f t="shared" si="59"/>
        <v>1.528653407293302</v>
      </c>
      <c r="G41" s="11">
        <f t="shared" si="9"/>
        <v>5</v>
      </c>
      <c r="H41" s="11">
        <f t="shared" si="60"/>
        <v>3.8216335182332548</v>
      </c>
      <c r="I41" s="11">
        <f t="shared" si="95"/>
        <v>2.8378621829255244</v>
      </c>
      <c r="J41" s="11">
        <f t="shared" si="96"/>
        <v>0</v>
      </c>
      <c r="K41" s="11">
        <f t="shared" si="61"/>
        <v>0</v>
      </c>
      <c r="L41" s="11">
        <f t="shared" si="97"/>
        <v>0</v>
      </c>
      <c r="M41" s="11">
        <f t="shared" si="62"/>
        <v>1.6588433832018152</v>
      </c>
      <c r="N41" s="11">
        <f>TAN(RADIANS(D41))*(h0ft/(TAN(RADIANS(D41))-TAN(RADIANS(B))))</f>
        <v>5.4258322236007475</v>
      </c>
      <c r="O41" s="11">
        <f t="shared" si="63"/>
        <v>0.55826247652036975</v>
      </c>
      <c r="P41" s="11">
        <f t="shared" si="64"/>
        <v>1.4881654158224431</v>
      </c>
      <c r="Q41" s="11">
        <f t="shared" si="14"/>
        <v>2.6056217349975409E-2</v>
      </c>
      <c r="R41" s="11">
        <f t="shared" si="98"/>
        <v>0.41539345525450144</v>
      </c>
      <c r="S41" s="11">
        <f t="shared" si="65"/>
        <v>3.6218744783543073</v>
      </c>
      <c r="T41" s="11">
        <f t="shared" si="66"/>
        <v>3.0795528156510539</v>
      </c>
      <c r="U41" s="11">
        <f t="shared" si="67"/>
        <v>0</v>
      </c>
      <c r="V41" s="11">
        <f t="shared" si="68"/>
        <v>0</v>
      </c>
      <c r="W41" s="11">
        <f t="shared" si="99"/>
        <v>0</v>
      </c>
      <c r="X41" s="11">
        <f t="shared" si="69"/>
        <v>2.1974367289740973</v>
      </c>
      <c r="Y41" s="11">
        <f t="shared" si="20"/>
        <v>7.1874916789181507</v>
      </c>
      <c r="Z41" s="11">
        <f t="shared" si="21"/>
        <v>-7.9701446004615333</v>
      </c>
      <c r="AA41" s="11">
        <f t="shared" si="70"/>
        <v>7.8970291022252219</v>
      </c>
      <c r="AB41" s="11">
        <f t="shared" si="71"/>
        <v>-1.0568868335440418</v>
      </c>
      <c r="AC41" s="11">
        <f t="shared" si="72"/>
        <v>0</v>
      </c>
      <c r="AD41" s="11">
        <f t="shared" si="73"/>
        <v>0</v>
      </c>
      <c r="AE41" s="11">
        <f t="shared" si="100"/>
        <v>0</v>
      </c>
      <c r="AF41" s="11" t="str">
        <f t="shared" si="74"/>
        <v>Section 2</v>
      </c>
      <c r="AG41" s="11">
        <f t="shared" si="75"/>
        <v>1.6588433832018152</v>
      </c>
      <c r="AH41" s="11">
        <f t="shared" si="76"/>
        <v>5.4258322236007475</v>
      </c>
      <c r="AI41" s="11">
        <f t="shared" si="77"/>
        <v>3.0795528156510539</v>
      </c>
      <c r="AJ41" s="11">
        <f t="shared" si="78"/>
        <v>369.54633787812645</v>
      </c>
      <c r="AK41" s="11">
        <f t="shared" si="79"/>
        <v>0</v>
      </c>
      <c r="AL41" s="11">
        <f t="shared" si="101"/>
        <v>369.54633787812645</v>
      </c>
      <c r="AM41" s="11">
        <f t="shared" si="80"/>
        <v>5.6737480283016337</v>
      </c>
      <c r="AN41" s="11">
        <f t="shared" si="33"/>
        <v>5.0154609924141278</v>
      </c>
      <c r="AO41" s="11">
        <f t="shared" si="81"/>
        <v>1.2155103850753317</v>
      </c>
      <c r="AP41" s="11">
        <f t="shared" si="82"/>
        <v>304.0256524465841</v>
      </c>
      <c r="AQ41" s="11">
        <f t="shared" si="83"/>
        <v>0</v>
      </c>
      <c r="AR41" s="11"/>
      <c r="AS41" s="11"/>
      <c r="AT41" s="11">
        <f t="shared" si="84"/>
        <v>304.0256524465841</v>
      </c>
      <c r="AU41" s="11">
        <f t="shared" si="102"/>
        <v>73</v>
      </c>
      <c r="AV41" s="11"/>
      <c r="AW41" s="11">
        <f t="shared" si="85"/>
        <v>0</v>
      </c>
      <c r="AX41" s="11">
        <f t="shared" si="86"/>
        <v>0</v>
      </c>
      <c r="AY41" s="11">
        <f t="shared" si="87"/>
        <v>0.82269967601965344</v>
      </c>
      <c r="AZ41" s="11">
        <f>(AL41-AX41*COS(RADIANS(w))-AW41*SIN(RADIANS(D41))-AX41*SIN(RADIANS(w))*COS(RADIANS(D41-f))/SIN(RADIANS(D41-f))-AW41*COS(RADIANS(D41))*COS(RADIANS(D41-f))/SIN(RADIANS(D41-f)))*AY41</f>
        <v>304.02565244658399</v>
      </c>
      <c r="BA41" s="11">
        <f t="shared" si="103"/>
        <v>73</v>
      </c>
      <c r="BB41" s="11">
        <f t="shared" si="88"/>
        <v>294.65799370118384</v>
      </c>
      <c r="BC41" s="11">
        <f t="shared" si="89"/>
        <v>74.888344176942468</v>
      </c>
      <c r="BD41" s="11">
        <f t="shared" si="90"/>
        <v>416.70933095386022</v>
      </c>
      <c r="BE41" s="11">
        <f t="shared" si="91"/>
        <v>294.6579937011839</v>
      </c>
      <c r="BF41" s="11">
        <f t="shared" si="92"/>
        <v>294.65799370118384</v>
      </c>
      <c r="BG41" s="11">
        <f t="shared" si="93"/>
        <v>0.20268376829772267</v>
      </c>
      <c r="BH41" s="11">
        <f t="shared" si="94"/>
        <v>0.19643866246745589</v>
      </c>
      <c r="BI41" s="12">
        <f t="shared" si="104"/>
        <v>4.9925562784628313E-2</v>
      </c>
    </row>
    <row r="42" spans="1:69">
      <c r="D42" s="10">
        <v>72.5</v>
      </c>
      <c r="E42" s="11">
        <f t="shared" si="7"/>
        <v>-0.98377133530773042</v>
      </c>
      <c r="F42" s="11">
        <f t="shared" si="59"/>
        <v>1.5764939443949171</v>
      </c>
      <c r="G42" s="11">
        <f t="shared" si="9"/>
        <v>5</v>
      </c>
      <c r="H42" s="11">
        <f t="shared" si="60"/>
        <v>3.9412348609872927</v>
      </c>
      <c r="I42" s="11">
        <f t="shared" si="95"/>
        <v>2.9574635256795623</v>
      </c>
      <c r="J42" s="11">
        <f t="shared" si="96"/>
        <v>0</v>
      </c>
      <c r="K42" s="11">
        <f t="shared" si="61"/>
        <v>0</v>
      </c>
      <c r="L42" s="11">
        <f t="shared" si="97"/>
        <v>0</v>
      </c>
      <c r="M42" s="11">
        <f t="shared" si="62"/>
        <v>1.7169209228906543</v>
      </c>
      <c r="N42" s="11">
        <f>TAN(RADIANS(D42))*(h0ft/(TAN(RADIANS(D42))-TAN(RADIANS(B))))</f>
        <v>5.4453774751086508</v>
      </c>
      <c r="O42" s="11">
        <f t="shared" si="63"/>
        <v>0.57780772802827352</v>
      </c>
      <c r="P42" s="11">
        <f t="shared" si="64"/>
        <v>1.5347388460384228</v>
      </c>
      <c r="Q42" s="11">
        <f t="shared" si="14"/>
        <v>2.6056217349975409E-2</v>
      </c>
      <c r="R42" s="11">
        <f t="shared" si="98"/>
        <v>0.44339198287309767</v>
      </c>
      <c r="S42" s="11">
        <f t="shared" si="65"/>
        <v>3.7352241883228383</v>
      </c>
      <c r="T42" s="11">
        <f t="shared" si="66"/>
        <v>3.220901053238181</v>
      </c>
      <c r="U42" s="11">
        <f t="shared" si="67"/>
        <v>0</v>
      </c>
      <c r="V42" s="11">
        <f t="shared" si="68"/>
        <v>0</v>
      </c>
      <c r="W42" s="11">
        <f t="shared" si="99"/>
        <v>0</v>
      </c>
      <c r="X42" s="11">
        <f t="shared" si="69"/>
        <v>2.2662074214406642</v>
      </c>
      <c r="Y42" s="11">
        <f t="shared" si="20"/>
        <v>7.1874916789181507</v>
      </c>
      <c r="Z42" s="11">
        <f t="shared" si="21"/>
        <v>-7.9701446004615333</v>
      </c>
      <c r="AA42" s="11">
        <f t="shared" si="70"/>
        <v>8.1441734921536657</v>
      </c>
      <c r="AB42" s="11">
        <f t="shared" si="71"/>
        <v>-0.809742443615598</v>
      </c>
      <c r="AC42" s="11">
        <f t="shared" si="72"/>
        <v>0</v>
      </c>
      <c r="AD42" s="11">
        <f t="shared" si="73"/>
        <v>0</v>
      </c>
      <c r="AE42" s="11">
        <f t="shared" si="100"/>
        <v>0</v>
      </c>
      <c r="AF42" s="11" t="str">
        <f t="shared" si="74"/>
        <v>Section 2</v>
      </c>
      <c r="AG42" s="11">
        <f t="shared" si="75"/>
        <v>1.7169209228906543</v>
      </c>
      <c r="AH42" s="11">
        <f t="shared" si="76"/>
        <v>5.4453774751086508</v>
      </c>
      <c r="AI42" s="11">
        <f t="shared" si="77"/>
        <v>3.220901053238181</v>
      </c>
      <c r="AJ42" s="11">
        <f t="shared" si="78"/>
        <v>386.50812638858173</v>
      </c>
      <c r="AK42" s="11">
        <f t="shared" si="79"/>
        <v>0</v>
      </c>
      <c r="AL42" s="11">
        <f t="shared" si="101"/>
        <v>386.50812638858173</v>
      </c>
      <c r="AM42" s="11">
        <f t="shared" si="80"/>
        <v>5.7096368800371504</v>
      </c>
      <c r="AN42" s="11">
        <f t="shared" si="33"/>
        <v>5.0154609924141278</v>
      </c>
      <c r="AO42" s="11">
        <f t="shared" si="81"/>
        <v>1.2112483324999397</v>
      </c>
      <c r="AP42" s="11">
        <f t="shared" si="82"/>
        <v>313.57770969236924</v>
      </c>
      <c r="AQ42" s="11">
        <f t="shared" si="83"/>
        <v>0</v>
      </c>
      <c r="AR42" s="11"/>
      <c r="AS42" s="11"/>
      <c r="AT42" s="11">
        <f t="shared" si="84"/>
        <v>313.57770969236924</v>
      </c>
      <c r="AU42" s="11">
        <f t="shared" si="102"/>
        <v>72.5</v>
      </c>
      <c r="AV42" s="11"/>
      <c r="AW42" s="11">
        <f t="shared" si="85"/>
        <v>0</v>
      </c>
      <c r="AX42" s="11">
        <f t="shared" si="86"/>
        <v>0</v>
      </c>
      <c r="AY42" s="11">
        <f t="shared" si="87"/>
        <v>0.81130948687249405</v>
      </c>
      <c r="AZ42" s="11">
        <f>(AL42-AX42*COS(RADIANS(w))-AW42*SIN(RADIANS(D42))-AX42*SIN(RADIANS(w))*COS(RADIANS(D42-f))/SIN(RADIANS(D42-f))-AW42*COS(RADIANS(D42))*COS(RADIANS(D42-f))/SIN(RADIANS(D42-f)))*AY42</f>
        <v>313.5777096923693</v>
      </c>
      <c r="BA42" s="11">
        <f t="shared" si="103"/>
        <v>72.5</v>
      </c>
      <c r="BB42" s="11">
        <f t="shared" si="88"/>
        <v>303.91573231998825</v>
      </c>
      <c r="BC42" s="11">
        <f t="shared" si="89"/>
        <v>77.241230339224145</v>
      </c>
      <c r="BD42" s="11">
        <f t="shared" si="90"/>
        <v>433.60210486527723</v>
      </c>
      <c r="BE42" s="11">
        <f t="shared" si="91"/>
        <v>309.26689604935751</v>
      </c>
      <c r="BF42" s="11">
        <f t="shared" si="92"/>
        <v>303.91573231998825</v>
      </c>
      <c r="BG42" s="11">
        <f t="shared" si="93"/>
        <v>0.20905180646157953</v>
      </c>
      <c r="BH42" s="11">
        <f t="shared" si="94"/>
        <v>0.2026104882133255</v>
      </c>
      <c r="BI42" s="12">
        <f t="shared" si="104"/>
        <v>5.1494153559482767E-2</v>
      </c>
    </row>
    <row r="43" spans="1:69">
      <c r="D43" s="10">
        <v>72</v>
      </c>
      <c r="E43" s="11">
        <f t="shared" si="7"/>
        <v>-0.98377133530773042</v>
      </c>
      <c r="F43" s="11">
        <f t="shared" si="59"/>
        <v>1.624598481164532</v>
      </c>
      <c r="G43" s="11">
        <f t="shared" si="9"/>
        <v>5</v>
      </c>
      <c r="H43" s="11">
        <f t="shared" si="60"/>
        <v>4.0614962029113304</v>
      </c>
      <c r="I43" s="11">
        <f t="shared" si="95"/>
        <v>3.0777248676036</v>
      </c>
      <c r="J43" s="11">
        <f t="shared" si="96"/>
        <v>0</v>
      </c>
      <c r="K43" s="11">
        <f t="shared" si="61"/>
        <v>0</v>
      </c>
      <c r="L43" s="11">
        <f t="shared" si="97"/>
        <v>0</v>
      </c>
      <c r="M43" s="11">
        <f t="shared" si="62"/>
        <v>1.7757423775550463</v>
      </c>
      <c r="N43" s="11">
        <f>TAN(RADIANS(D43))*(h0ft/(TAN(RADIANS(D43))-TAN(RADIANS(B))))</f>
        <v>5.4651730816656077</v>
      </c>
      <c r="O43" s="11">
        <f t="shared" si="63"/>
        <v>0.59760333458523018</v>
      </c>
      <c r="P43" s="11">
        <f t="shared" si="64"/>
        <v>1.5815692836138413</v>
      </c>
      <c r="Q43" s="11">
        <f t="shared" si="14"/>
        <v>2.6056217349975409E-2</v>
      </c>
      <c r="R43" s="11">
        <f t="shared" si="98"/>
        <v>0.47257553888260262</v>
      </c>
      <c r="S43" s="11">
        <f t="shared" si="65"/>
        <v>3.8491993989151596</v>
      </c>
      <c r="T43" s="11">
        <f t="shared" si="66"/>
        <v>3.3640598198400071</v>
      </c>
      <c r="U43" s="11">
        <f t="shared" si="67"/>
        <v>0</v>
      </c>
      <c r="V43" s="11">
        <f t="shared" si="68"/>
        <v>0</v>
      </c>
      <c r="W43" s="11">
        <f t="shared" si="99"/>
        <v>0</v>
      </c>
      <c r="X43" s="11">
        <f t="shared" si="69"/>
        <v>2.3353576129906282</v>
      </c>
      <c r="Y43" s="11">
        <f t="shared" si="20"/>
        <v>7.1874916789181507</v>
      </c>
      <c r="Z43" s="11">
        <f t="shared" si="21"/>
        <v>-7.9701446004615333</v>
      </c>
      <c r="AA43" s="11">
        <f t="shared" si="70"/>
        <v>8.392681705334148</v>
      </c>
      <c r="AB43" s="11">
        <f t="shared" si="71"/>
        <v>-0.56123423043511567</v>
      </c>
      <c r="AC43" s="11">
        <f t="shared" si="72"/>
        <v>0</v>
      </c>
      <c r="AD43" s="11">
        <f t="shared" si="73"/>
        <v>0</v>
      </c>
      <c r="AE43" s="11">
        <f t="shared" si="100"/>
        <v>0</v>
      </c>
      <c r="AF43" s="11" t="str">
        <f t="shared" si="74"/>
        <v>Section 2</v>
      </c>
      <c r="AG43" s="11">
        <f t="shared" si="75"/>
        <v>1.7757423775550463</v>
      </c>
      <c r="AH43" s="11">
        <f t="shared" si="76"/>
        <v>5.4651730816656077</v>
      </c>
      <c r="AI43" s="11">
        <f t="shared" si="77"/>
        <v>3.3640598198400071</v>
      </c>
      <c r="AJ43" s="11">
        <f t="shared" si="78"/>
        <v>403.68717838080084</v>
      </c>
      <c r="AK43" s="11">
        <f t="shared" si="79"/>
        <v>0</v>
      </c>
      <c r="AL43" s="11">
        <f t="shared" si="101"/>
        <v>403.68717838080084</v>
      </c>
      <c r="AM43" s="11">
        <f t="shared" si="80"/>
        <v>5.7464230442952253</v>
      </c>
      <c r="AN43" s="11">
        <f t="shared" si="33"/>
        <v>5.0154609924141278</v>
      </c>
      <c r="AO43" s="11">
        <f t="shared" si="81"/>
        <v>1.2070587599552052</v>
      </c>
      <c r="AP43" s="11">
        <f t="shared" si="82"/>
        <v>322.96371115383596</v>
      </c>
      <c r="AQ43" s="11">
        <f t="shared" si="83"/>
        <v>0</v>
      </c>
      <c r="AR43" s="11"/>
      <c r="AS43" s="11"/>
      <c r="AT43" s="11">
        <f t="shared" si="84"/>
        <v>322.96371115383596</v>
      </c>
      <c r="AU43" s="11">
        <f t="shared" si="102"/>
        <v>72</v>
      </c>
      <c r="AV43" s="11"/>
      <c r="AW43" s="11">
        <f t="shared" si="85"/>
        <v>0</v>
      </c>
      <c r="AX43" s="11">
        <f t="shared" si="86"/>
        <v>0</v>
      </c>
      <c r="AY43" s="11">
        <f t="shared" si="87"/>
        <v>0.80003460216212796</v>
      </c>
      <c r="AZ43" s="11">
        <f>(AL43-AX43*COS(RADIANS(w))-AW43*SIN(RADIANS(D43))-AX43*SIN(RADIANS(w))*COS(RADIANS(D43-f))/SIN(RADIANS(D43-f))-AW43*COS(RADIANS(D43))*COS(RADIANS(D43-f))/SIN(RADIANS(D43-f)))*AY43</f>
        <v>322.96371115383596</v>
      </c>
      <c r="BA43" s="11">
        <f t="shared" si="103"/>
        <v>72</v>
      </c>
      <c r="BB43" s="11">
        <f t="shared" si="88"/>
        <v>313.01253167641119</v>
      </c>
      <c r="BC43" s="11">
        <f t="shared" si="89"/>
        <v>79.553213233546188</v>
      </c>
      <c r="BD43" s="11">
        <f t="shared" si="90"/>
        <v>450.59923695958253</v>
      </c>
      <c r="BE43" s="11">
        <f t="shared" si="91"/>
        <v>324.13396514725468</v>
      </c>
      <c r="BF43" s="11">
        <f t="shared" si="92"/>
        <v>313.01253167641119</v>
      </c>
      <c r="BG43" s="11">
        <f t="shared" si="93"/>
        <v>0.21530914076922397</v>
      </c>
      <c r="BH43" s="11">
        <f t="shared" si="94"/>
        <v>0.20867502111760747</v>
      </c>
      <c r="BI43" s="12">
        <f t="shared" si="104"/>
        <v>5.3035475489030794E-2</v>
      </c>
    </row>
    <row r="44" spans="1:69">
      <c r="D44" s="10">
        <v>71.5</v>
      </c>
      <c r="E44" s="11">
        <f t="shared" si="7"/>
        <v>-0.98377133530773042</v>
      </c>
      <c r="F44" s="11">
        <f t="shared" si="59"/>
        <v>1.6729765975103656</v>
      </c>
      <c r="G44" s="11">
        <f t="shared" si="9"/>
        <v>5</v>
      </c>
      <c r="H44" s="11">
        <f t="shared" si="60"/>
        <v>4.1824414937759142</v>
      </c>
      <c r="I44" s="11">
        <f t="shared" si="95"/>
        <v>3.1986701584681838</v>
      </c>
      <c r="J44" s="11">
        <f t="shared" si="96"/>
        <v>0</v>
      </c>
      <c r="K44" s="11">
        <f t="shared" si="61"/>
        <v>0</v>
      </c>
      <c r="L44" s="11">
        <f t="shared" si="97"/>
        <v>0</v>
      </c>
      <c r="M44" s="11">
        <f t="shared" si="62"/>
        <v>1.8353312667080626</v>
      </c>
      <c r="N44" s="11">
        <f>TAN(RADIANS(D44))*(h0ft/(TAN(RADIANS(D44))-TAN(RADIANS(B))))</f>
        <v>5.4852269584622535</v>
      </c>
      <c r="O44" s="11">
        <f t="shared" si="63"/>
        <v>0.61765721138187624</v>
      </c>
      <c r="P44" s="11">
        <f t="shared" si="64"/>
        <v>1.6286660547229843</v>
      </c>
      <c r="Q44" s="11">
        <f t="shared" si="14"/>
        <v>2.6056217349975409E-2</v>
      </c>
      <c r="R44" s="11">
        <f t="shared" si="98"/>
        <v>0.50297866681626036</v>
      </c>
      <c r="S44" s="11">
        <f t="shared" si="65"/>
        <v>3.9638228080331768</v>
      </c>
      <c r="T44" s="11">
        <f t="shared" si="66"/>
        <v>3.5090863568916824</v>
      </c>
      <c r="U44" s="11">
        <f t="shared" si="67"/>
        <v>0</v>
      </c>
      <c r="V44" s="11">
        <f t="shared" si="68"/>
        <v>0</v>
      </c>
      <c r="W44" s="11">
        <f t="shared" si="99"/>
        <v>0</v>
      </c>
      <c r="X44" s="11">
        <f t="shared" si="69"/>
        <v>2.4049010747261108</v>
      </c>
      <c r="Y44" s="11">
        <f t="shared" si="20"/>
        <v>7.1874916789181507</v>
      </c>
      <c r="Z44" s="11">
        <f t="shared" si="21"/>
        <v>-7.9701446004615333</v>
      </c>
      <c r="AA44" s="11">
        <f t="shared" si="70"/>
        <v>8.6426032316076196</v>
      </c>
      <c r="AB44" s="11">
        <f t="shared" si="71"/>
        <v>-0.31131270416164414</v>
      </c>
      <c r="AC44" s="11">
        <f t="shared" si="72"/>
        <v>0</v>
      </c>
      <c r="AD44" s="11">
        <f t="shared" si="73"/>
        <v>0</v>
      </c>
      <c r="AE44" s="11">
        <f t="shared" si="100"/>
        <v>0</v>
      </c>
      <c r="AF44" s="11" t="str">
        <f t="shared" si="74"/>
        <v>Section 2</v>
      </c>
      <c r="AG44" s="11">
        <f t="shared" si="75"/>
        <v>1.8353312667080626</v>
      </c>
      <c r="AH44" s="11">
        <f t="shared" si="76"/>
        <v>5.4852269584622535</v>
      </c>
      <c r="AI44" s="11">
        <f t="shared" si="77"/>
        <v>3.5090863568916824</v>
      </c>
      <c r="AJ44" s="11">
        <f t="shared" si="78"/>
        <v>421.09036282700185</v>
      </c>
      <c r="AK44" s="11">
        <f t="shared" si="79"/>
        <v>0</v>
      </c>
      <c r="AL44" s="11">
        <f t="shared" si="101"/>
        <v>421.09036282700185</v>
      </c>
      <c r="AM44" s="11">
        <f t="shared" si="80"/>
        <v>5.7841296358568322</v>
      </c>
      <c r="AN44" s="11">
        <f t="shared" si="33"/>
        <v>5.0154609924141278</v>
      </c>
      <c r="AO44" s="11">
        <f t="shared" si="81"/>
        <v>1.2029392120104307</v>
      </c>
      <c r="AP44" s="11">
        <f t="shared" si="82"/>
        <v>332.18622330890673</v>
      </c>
      <c r="AQ44" s="11">
        <f t="shared" si="83"/>
        <v>0</v>
      </c>
      <c r="AR44" s="11"/>
      <c r="AS44" s="11"/>
      <c r="AT44" s="11">
        <f t="shared" si="84"/>
        <v>332.18622330890673</v>
      </c>
      <c r="AU44" s="11">
        <f t="shared" si="102"/>
        <v>71.5</v>
      </c>
      <c r="AV44" s="11"/>
      <c r="AW44" s="11">
        <f t="shared" si="85"/>
        <v>0</v>
      </c>
      <c r="AX44" s="11">
        <f t="shared" si="86"/>
        <v>0</v>
      </c>
      <c r="AY44" s="11">
        <f t="shared" si="87"/>
        <v>0.78887158822340486</v>
      </c>
      <c r="AZ44" s="11">
        <f>(AL44-AX44*COS(RADIANS(w))-AW44*SIN(RADIANS(D44))-AX44*SIN(RADIANS(w))*COS(RADIANS(D44-f))/SIN(RADIANS(D44-f))-AW44*COS(RADIANS(D44))*COS(RADIANS(D44-f))/SIN(RADIANS(D44-f)))*AY44</f>
        <v>332.18622330890673</v>
      </c>
      <c r="BA44" s="11">
        <f t="shared" si="103"/>
        <v>71.5</v>
      </c>
      <c r="BB44" s="11">
        <f t="shared" si="88"/>
        <v>321.95087916988592</v>
      </c>
      <c r="BC44" s="11">
        <f t="shared" si="89"/>
        <v>81.824925041043485</v>
      </c>
      <c r="BD44" s="11">
        <f t="shared" si="90"/>
        <v>467.71081436541584</v>
      </c>
      <c r="BE44" s="11">
        <f t="shared" si="91"/>
        <v>339.26543778595834</v>
      </c>
      <c r="BF44" s="11">
        <f t="shared" si="92"/>
        <v>321.95087916988592</v>
      </c>
      <c r="BG44" s="11">
        <f t="shared" si="93"/>
        <v>0.22145748220593783</v>
      </c>
      <c r="BH44" s="11">
        <f t="shared" si="94"/>
        <v>0.2146339194465906</v>
      </c>
      <c r="BI44" s="12">
        <f t="shared" si="104"/>
        <v>5.4549950027362328E-2</v>
      </c>
    </row>
    <row r="45" spans="1:69">
      <c r="D45" s="10">
        <v>71</v>
      </c>
      <c r="E45" s="11">
        <f t="shared" si="7"/>
        <v>-0.98377133530773042</v>
      </c>
      <c r="F45" s="11">
        <f t="shared" si="59"/>
        <v>1.7216380664483266</v>
      </c>
      <c r="G45" s="11">
        <f t="shared" si="9"/>
        <v>5</v>
      </c>
      <c r="H45" s="11">
        <f t="shared" si="60"/>
        <v>4.3040951661208169</v>
      </c>
      <c r="I45" s="11">
        <f t="shared" si="95"/>
        <v>3.3203238308130865</v>
      </c>
      <c r="J45" s="11">
        <f t="shared" si="96"/>
        <v>0</v>
      </c>
      <c r="K45" s="11">
        <f t="shared" si="61"/>
        <v>0</v>
      </c>
      <c r="L45" s="11">
        <f t="shared" si="97"/>
        <v>0</v>
      </c>
      <c r="M45" s="11">
        <f t="shared" si="62"/>
        <v>1.8957119645254419</v>
      </c>
      <c r="N45" s="11">
        <f>TAN(RADIANS(D45))*(h0ft/(TAN(RADIANS(D45))-TAN(RADIANS(B))))</f>
        <v>5.5055473083149904</v>
      </c>
      <c r="O45" s="11">
        <f t="shared" si="63"/>
        <v>0.63797756123461291</v>
      </c>
      <c r="P45" s="11">
        <f t="shared" si="64"/>
        <v>1.6760386735331663</v>
      </c>
      <c r="Q45" s="11">
        <f t="shared" si="14"/>
        <v>2.6056217349975409E-2</v>
      </c>
      <c r="R45" s="11">
        <f t="shared" si="98"/>
        <v>0.53463753273779246</v>
      </c>
      <c r="S45" s="11">
        <f t="shared" si="65"/>
        <v>4.0791175711133825</v>
      </c>
      <c r="T45" s="11">
        <f t="shared" si="66"/>
        <v>3.6560399858934201</v>
      </c>
      <c r="U45" s="11">
        <f t="shared" si="67"/>
        <v>0</v>
      </c>
      <c r="V45" s="11">
        <f t="shared" si="68"/>
        <v>0</v>
      </c>
      <c r="W45" s="11">
        <f t="shared" si="99"/>
        <v>0</v>
      </c>
      <c r="X45" s="11">
        <f t="shared" si="69"/>
        <v>2.4748518553412162</v>
      </c>
      <c r="Y45" s="11">
        <f t="shared" si="20"/>
        <v>7.1874916789181507</v>
      </c>
      <c r="Z45" s="11">
        <f t="shared" si="21"/>
        <v>-7.9701446004615333</v>
      </c>
      <c r="AA45" s="11">
        <f t="shared" si="70"/>
        <v>8.8939885584100686</v>
      </c>
      <c r="AB45" s="11">
        <f t="shared" si="71"/>
        <v>-5.9927377359195066E-2</v>
      </c>
      <c r="AC45" s="11">
        <f t="shared" si="72"/>
        <v>0</v>
      </c>
      <c r="AD45" s="11">
        <f t="shared" si="73"/>
        <v>0</v>
      </c>
      <c r="AE45" s="11">
        <f t="shared" si="100"/>
        <v>0</v>
      </c>
      <c r="AF45" s="11" t="str">
        <f t="shared" si="74"/>
        <v>Section 2</v>
      </c>
      <c r="AG45" s="11">
        <f t="shared" si="75"/>
        <v>1.8957119645254419</v>
      </c>
      <c r="AH45" s="11">
        <f t="shared" si="76"/>
        <v>5.5055473083149904</v>
      </c>
      <c r="AI45" s="11">
        <f t="shared" si="77"/>
        <v>3.6560399858934201</v>
      </c>
      <c r="AJ45" s="11">
        <f t="shared" si="78"/>
        <v>438.72479830721039</v>
      </c>
      <c r="AK45" s="11">
        <f t="shared" si="79"/>
        <v>0</v>
      </c>
      <c r="AL45" s="11">
        <f t="shared" si="101"/>
        <v>438.72479830721039</v>
      </c>
      <c r="AM45" s="11">
        <f t="shared" si="80"/>
        <v>5.8227806945255418</v>
      </c>
      <c r="AN45" s="11">
        <f t="shared" si="33"/>
        <v>5.0154609924141278</v>
      </c>
      <c r="AO45" s="11">
        <f t="shared" si="81"/>
        <v>1.198887335620773</v>
      </c>
      <c r="AP45" s="11">
        <f t="shared" si="82"/>
        <v>341.24765599624862</v>
      </c>
      <c r="AQ45" s="11">
        <f t="shared" si="83"/>
        <v>0</v>
      </c>
      <c r="AR45" s="11"/>
      <c r="AS45" s="11"/>
      <c r="AT45" s="11">
        <f t="shared" si="84"/>
        <v>341.24765599624862</v>
      </c>
      <c r="AU45" s="11">
        <f t="shared" si="102"/>
        <v>71</v>
      </c>
      <c r="AV45" s="11"/>
      <c r="AW45" s="11">
        <f t="shared" si="85"/>
        <v>0</v>
      </c>
      <c r="AX45" s="11">
        <f t="shared" si="86"/>
        <v>0</v>
      </c>
      <c r="AY45" s="11">
        <f t="shared" si="87"/>
        <v>0.77781711294398981</v>
      </c>
      <c r="AZ45" s="11">
        <f>(AL45-AX45*COS(RADIANS(w))-AW45*SIN(RADIANS(D45))-AX45*SIN(RADIANS(w))*COS(RADIANS(D45-f))/SIN(RADIANS(D45-f))-AW45*COS(RADIANS(D45))*COS(RADIANS(D45-f))/SIN(RADIANS(D45-f)))*AY45</f>
        <v>341.24765599624862</v>
      </c>
      <c r="BA45" s="11">
        <f t="shared" si="103"/>
        <v>71</v>
      </c>
      <c r="BB45" s="11">
        <f t="shared" si="88"/>
        <v>330.73311038696914</v>
      </c>
      <c r="BC45" s="11">
        <f t="shared" si="89"/>
        <v>84.056959359085397</v>
      </c>
      <c r="BD45" s="11">
        <f t="shared" si="90"/>
        <v>484.94707576226529</v>
      </c>
      <c r="BE45" s="11">
        <f t="shared" si="91"/>
        <v>354.667838948125</v>
      </c>
      <c r="BF45" s="11">
        <f t="shared" si="92"/>
        <v>330.73311038696914</v>
      </c>
      <c r="BG45" s="11">
        <f t="shared" si="93"/>
        <v>0.22749843733083241</v>
      </c>
      <c r="BH45" s="11">
        <f t="shared" si="94"/>
        <v>0.22048874025797943</v>
      </c>
      <c r="BI45" s="12">
        <f t="shared" si="104"/>
        <v>5.6037972906056929E-2</v>
      </c>
    </row>
    <row r="46" spans="1:69">
      <c r="D46" s="10">
        <v>70.5</v>
      </c>
      <c r="E46" s="11">
        <f t="shared" si="7"/>
        <v>-0.98377133530773042</v>
      </c>
      <c r="F46" s="11">
        <f t="shared" si="59"/>
        <v>1.7705928626534901</v>
      </c>
      <c r="G46" s="11">
        <f t="shared" si="9"/>
        <v>5</v>
      </c>
      <c r="H46" s="11">
        <f t="shared" si="60"/>
        <v>4.4264821566337256</v>
      </c>
      <c r="I46" s="11">
        <f t="shared" si="95"/>
        <v>3.4427108213259952</v>
      </c>
      <c r="J46" s="11">
        <f t="shared" si="96"/>
        <v>0</v>
      </c>
      <c r="K46" s="11">
        <f t="shared" si="61"/>
        <v>0</v>
      </c>
      <c r="L46" s="11">
        <f t="shared" si="97"/>
        <v>0</v>
      </c>
      <c r="M46" s="11">
        <f t="shared" si="62"/>
        <v>1.9569097417832944</v>
      </c>
      <c r="N46" s="11">
        <f>TAN(RADIANS(D46))*(h0ft/(TAN(RADIANS(D46))-TAN(RADIANS(B))))</f>
        <v>5.5261426357795811</v>
      </c>
      <c r="O46" s="11">
        <f t="shared" si="63"/>
        <v>0.6585728886992035</v>
      </c>
      <c r="P46" s="11">
        <f t="shared" si="64"/>
        <v>1.7236968505297141</v>
      </c>
      <c r="Q46" s="11">
        <f t="shared" si="14"/>
        <v>2.6056217349975409E-2</v>
      </c>
      <c r="R46" s="11">
        <f t="shared" si="98"/>
        <v>0.56759000704753648</v>
      </c>
      <c r="S46" s="11">
        <f t="shared" si="65"/>
        <v>4.1951073213880816</v>
      </c>
      <c r="T46" s="11">
        <f t="shared" si="66"/>
        <v>3.804982210477863</v>
      </c>
      <c r="U46" s="11">
        <f t="shared" si="67"/>
        <v>0</v>
      </c>
      <c r="V46" s="11">
        <f t="shared" si="68"/>
        <v>0</v>
      </c>
      <c r="W46" s="11">
        <f t="shared" si="99"/>
        <v>0</v>
      </c>
      <c r="X46" s="11">
        <f t="shared" si="69"/>
        <v>2.5452242934147655</v>
      </c>
      <c r="Y46" s="11">
        <f t="shared" si="20"/>
        <v>7.1874916789181507</v>
      </c>
      <c r="Z46" s="11">
        <f t="shared" si="21"/>
        <v>-7.9701446004615333</v>
      </c>
      <c r="AA46" s="11">
        <f t="shared" si="70"/>
        <v>9.1468892149494785</v>
      </c>
      <c r="AB46" s="11">
        <f t="shared" si="71"/>
        <v>0.19297327918021479</v>
      </c>
      <c r="AC46" s="11">
        <f t="shared" si="72"/>
        <v>0</v>
      </c>
      <c r="AD46" s="11">
        <f t="shared" si="73"/>
        <v>0</v>
      </c>
      <c r="AE46" s="11">
        <f t="shared" si="100"/>
        <v>0</v>
      </c>
      <c r="AF46" s="11" t="str">
        <f t="shared" si="74"/>
        <v>Section 2</v>
      </c>
      <c r="AG46" s="11">
        <f t="shared" si="75"/>
        <v>1.9569097417832944</v>
      </c>
      <c r="AH46" s="11">
        <f t="shared" si="76"/>
        <v>5.5261426357795811</v>
      </c>
      <c r="AI46" s="11">
        <f t="shared" si="77"/>
        <v>3.804982210477863</v>
      </c>
      <c r="AJ46" s="11">
        <f t="shared" si="78"/>
        <v>456.59786525734359</v>
      </c>
      <c r="AK46" s="11">
        <f t="shared" si="79"/>
        <v>0</v>
      </c>
      <c r="AL46" s="11">
        <f t="shared" si="101"/>
        <v>456.59786525734359</v>
      </c>
      <c r="AM46" s="11">
        <f t="shared" si="80"/>
        <v>5.8624012288879763</v>
      </c>
      <c r="AN46" s="11">
        <f t="shared" si="33"/>
        <v>5.0154609924141278</v>
      </c>
      <c r="AO46" s="11">
        <f t="shared" si="81"/>
        <v>1.1949008747046082</v>
      </c>
      <c r="AP46" s="11">
        <f t="shared" si="82"/>
        <v>350.15026499879536</v>
      </c>
      <c r="AQ46" s="11">
        <f t="shared" si="83"/>
        <v>0</v>
      </c>
      <c r="AR46" s="11"/>
      <c r="AS46" s="11"/>
      <c r="AT46" s="11">
        <f t="shared" si="84"/>
        <v>350.15026499879536</v>
      </c>
      <c r="AU46" s="11">
        <f t="shared" si="102"/>
        <v>70.5</v>
      </c>
      <c r="AV46" s="11"/>
      <c r="AW46" s="11">
        <f t="shared" si="85"/>
        <v>0</v>
      </c>
      <c r="AX46" s="11">
        <f t="shared" si="86"/>
        <v>0</v>
      </c>
      <c r="AY46" s="11">
        <f t="shared" si="87"/>
        <v>0.76686794144656567</v>
      </c>
      <c r="AZ46" s="11">
        <f>(AL46-AX46*COS(RADIANS(w))-AW46*SIN(RADIANS(D46))-AX46*SIN(RADIANS(w))*COS(RADIANS(D46-f))/SIN(RADIANS(D46-f))-AW46*COS(RADIANS(D46))*COS(RADIANS(D46-f))/SIN(RADIANS(D46-f)))*AY46</f>
        <v>350.15026499879542</v>
      </c>
      <c r="BA46" s="11">
        <f t="shared" si="103"/>
        <v>70.5</v>
      </c>
      <c r="BB46" s="11">
        <f t="shared" si="88"/>
        <v>339.36141160526</v>
      </c>
      <c r="BC46" s="11">
        <f t="shared" si="89"/>
        <v>86.249871837655292</v>
      </c>
      <c r="BD46" s="11">
        <f t="shared" si="90"/>
        <v>502.31842880458231</v>
      </c>
      <c r="BE46" s="11">
        <f t="shared" si="91"/>
        <v>370.34799341968829</v>
      </c>
      <c r="BF46" s="11">
        <f t="shared" si="92"/>
        <v>339.36141160526</v>
      </c>
      <c r="BG46" s="11">
        <f t="shared" si="93"/>
        <v>0.23343350999919696</v>
      </c>
      <c r="BH46" s="11">
        <f t="shared" si="94"/>
        <v>0.22624094107017334</v>
      </c>
      <c r="BI46" s="12">
        <f t="shared" si="104"/>
        <v>5.7499914558436865E-2</v>
      </c>
    </row>
    <row r="47" spans="1:69">
      <c r="D47" s="10">
        <v>70</v>
      </c>
      <c r="E47" s="11">
        <f t="shared" si="7"/>
        <v>-0.98377133530773042</v>
      </c>
      <c r="F47" s="11">
        <f t="shared" si="59"/>
        <v>1.8198511713310122</v>
      </c>
      <c r="G47" s="11">
        <f t="shared" si="9"/>
        <v>5</v>
      </c>
      <c r="H47" s="11">
        <f t="shared" si="60"/>
        <v>4.5496279283275305</v>
      </c>
      <c r="I47" s="11">
        <f t="shared" si="95"/>
        <v>3.5658565930198001</v>
      </c>
      <c r="J47" s="11">
        <f t="shared" si="96"/>
        <v>0</v>
      </c>
      <c r="K47" s="11">
        <f t="shared" si="61"/>
        <v>0</v>
      </c>
      <c r="L47" s="11">
        <f t="shared" si="97"/>
        <v>0</v>
      </c>
      <c r="M47" s="11">
        <f t="shared" si="62"/>
        <v>2.0189508102247764</v>
      </c>
      <c r="N47" s="11">
        <f>TAN(RADIANS(D47))*(h0ft/(TAN(RADIANS(D47))-TAN(RADIANS(B))))</f>
        <v>5.5470217620821867</v>
      </c>
      <c r="O47" s="11">
        <f t="shared" si="63"/>
        <v>0.67945201500180863</v>
      </c>
      <c r="P47" s="11">
        <f t="shared" si="64"/>
        <v>1.7716505011519248</v>
      </c>
      <c r="Q47" s="11">
        <f t="shared" si="14"/>
        <v>2.6056217349975409E-2</v>
      </c>
      <c r="R47" s="11">
        <f t="shared" si="98"/>
        <v>0.60187575144331973</v>
      </c>
      <c r="S47" s="11">
        <f t="shared" si="65"/>
        <v>4.3118161909034498</v>
      </c>
      <c r="T47" s="11">
        <f t="shared" si="66"/>
        <v>3.9559768243890145</v>
      </c>
      <c r="U47" s="11">
        <f t="shared" si="67"/>
        <v>0</v>
      </c>
      <c r="V47" s="11">
        <f t="shared" si="68"/>
        <v>0</v>
      </c>
      <c r="W47" s="11">
        <f t="shared" si="99"/>
        <v>0</v>
      </c>
      <c r="X47" s="11">
        <f t="shared" si="69"/>
        <v>2.6160330301622201</v>
      </c>
      <c r="Y47" s="11">
        <f t="shared" si="20"/>
        <v>7.1874916789181507</v>
      </c>
      <c r="Z47" s="11">
        <f t="shared" si="21"/>
        <v>-7.9701446004615333</v>
      </c>
      <c r="AA47" s="11">
        <f t="shared" si="70"/>
        <v>9.4013578180329969</v>
      </c>
      <c r="AB47" s="11">
        <f t="shared" si="71"/>
        <v>0.44744188226373316</v>
      </c>
      <c r="AC47" s="11">
        <f t="shared" si="72"/>
        <v>0</v>
      </c>
      <c r="AD47" s="11">
        <f t="shared" si="73"/>
        <v>0</v>
      </c>
      <c r="AE47" s="11">
        <f t="shared" si="100"/>
        <v>0</v>
      </c>
      <c r="AF47" s="11" t="str">
        <f t="shared" si="74"/>
        <v>Section 2</v>
      </c>
      <c r="AG47" s="11">
        <f t="shared" si="75"/>
        <v>2.0189508102247764</v>
      </c>
      <c r="AH47" s="11">
        <f t="shared" si="76"/>
        <v>5.5470217620821867</v>
      </c>
      <c r="AI47" s="11">
        <f t="shared" si="77"/>
        <v>3.9559768243890145</v>
      </c>
      <c r="AJ47" s="11">
        <f t="shared" si="78"/>
        <v>474.71721892668177</v>
      </c>
      <c r="AK47" s="11">
        <f t="shared" si="79"/>
        <v>0</v>
      </c>
      <c r="AL47" s="11">
        <f t="shared" si="101"/>
        <v>474.71721892668177</v>
      </c>
      <c r="AM47" s="11">
        <f t="shared" si="80"/>
        <v>5.9030172626480306</v>
      </c>
      <c r="AN47" s="11">
        <f t="shared" si="33"/>
        <v>5.0154609924141278</v>
      </c>
      <c r="AO47" s="11">
        <f t="shared" si="81"/>
        <v>1.1909776650589994</v>
      </c>
      <c r="AP47" s="11">
        <f t="shared" si="82"/>
        <v>358.89615427694247</v>
      </c>
      <c r="AQ47" s="11">
        <f t="shared" si="83"/>
        <v>0</v>
      </c>
      <c r="AR47" s="11"/>
      <c r="AS47" s="11"/>
      <c r="AT47" s="11">
        <f t="shared" si="84"/>
        <v>358.89615427694247</v>
      </c>
      <c r="AU47" s="11">
        <f t="shared" si="102"/>
        <v>70</v>
      </c>
      <c r="AV47" s="11"/>
      <c r="AW47" s="11">
        <f t="shared" si="85"/>
        <v>0</v>
      </c>
      <c r="AX47" s="11">
        <f t="shared" si="86"/>
        <v>0</v>
      </c>
      <c r="AY47" s="11">
        <f t="shared" si="87"/>
        <v>0.7560209319737623</v>
      </c>
      <c r="AZ47" s="11">
        <f>(AL47-AX47*COS(RADIANS(w))-AW47*SIN(RADIANS(D47))-AX47*SIN(RADIANS(w))*COS(RADIANS(D47-f))/SIN(RADIANS(D47-f))-AW47*COS(RADIANS(D47))*COS(RADIANS(D47-f))/SIN(RADIANS(D47-f)))*AY47</f>
        <v>358.89615427694253</v>
      </c>
      <c r="BA47" s="11">
        <f t="shared" si="103"/>
        <v>70</v>
      </c>
      <c r="BB47" s="11">
        <f t="shared" si="88"/>
        <v>347.83782195778542</v>
      </c>
      <c r="BC47" s="11">
        <f t="shared" si="89"/>
        <v>88.404180729436675</v>
      </c>
      <c r="BD47" s="11">
        <f t="shared" si="90"/>
        <v>519.83546807189111</v>
      </c>
      <c r="BE47" s="11">
        <f t="shared" si="91"/>
        <v>386.31303819724508</v>
      </c>
      <c r="BF47" s="11">
        <f t="shared" si="92"/>
        <v>347.83782195778537</v>
      </c>
      <c r="BG47" s="11">
        <f t="shared" si="93"/>
        <v>0.23926410285129501</v>
      </c>
      <c r="BH47" s="11">
        <f t="shared" si="94"/>
        <v>0.23189188130519028</v>
      </c>
      <c r="BI47" s="12">
        <f t="shared" si="104"/>
        <v>5.893612048629112E-2</v>
      </c>
    </row>
    <row r="48" spans="1:69">
      <c r="D48" s="10">
        <v>69.5</v>
      </c>
      <c r="E48" s="11">
        <f t="shared" si="7"/>
        <v>-0.98377133530773042</v>
      </c>
      <c r="F48" s="11">
        <f t="shared" si="59"/>
        <v>1.8694233974240233</v>
      </c>
      <c r="G48" s="11">
        <f t="shared" si="9"/>
        <v>5</v>
      </c>
      <c r="H48" s="11">
        <f t="shared" si="60"/>
        <v>4.6735584935600585</v>
      </c>
      <c r="I48" s="11">
        <f t="shared" si="95"/>
        <v>3.6897871582523281</v>
      </c>
      <c r="J48" s="11">
        <f t="shared" si="96"/>
        <v>0</v>
      </c>
      <c r="K48" s="11">
        <f t="shared" si="61"/>
        <v>0</v>
      </c>
      <c r="L48" s="11">
        <f t="shared" si="97"/>
        <v>0</v>
      </c>
      <c r="M48" s="11">
        <f t="shared" si="62"/>
        <v>2.0818623695232077</v>
      </c>
      <c r="N48" s="11">
        <f>TAN(RADIANS(D48))*(h0ft/(TAN(RADIANS(D48))-TAN(RADIANS(B))))</f>
        <v>5.5681938409241996</v>
      </c>
      <c r="O48" s="11">
        <f t="shared" si="63"/>
        <v>0.70062409384382163</v>
      </c>
      <c r="P48" s="11">
        <f t="shared" si="64"/>
        <v>1.8199097547570786</v>
      </c>
      <c r="Q48" s="11">
        <f t="shared" si="14"/>
        <v>2.6056217349975409E-2</v>
      </c>
      <c r="R48" s="11">
        <f t="shared" si="98"/>
        <v>0.63753631140210487</v>
      </c>
      <c r="S48" s="11">
        <f t="shared" si="65"/>
        <v>4.429268832336013</v>
      </c>
      <c r="T48" s="11">
        <f t="shared" si="66"/>
        <v>4.1090900257803629</v>
      </c>
      <c r="U48" s="11">
        <f t="shared" si="67"/>
        <v>0</v>
      </c>
      <c r="V48" s="11">
        <f t="shared" si="68"/>
        <v>0</v>
      </c>
      <c r="W48" s="11">
        <f t="shared" si="99"/>
        <v>0</v>
      </c>
      <c r="X48" s="11">
        <f t="shared" si="69"/>
        <v>2.6872930226720131</v>
      </c>
      <c r="Y48" s="11">
        <f t="shared" si="20"/>
        <v>7.1874916789181507</v>
      </c>
      <c r="Z48" s="11">
        <f t="shared" si="21"/>
        <v>-7.9701446004615333</v>
      </c>
      <c r="AA48" s="11">
        <f t="shared" si="70"/>
        <v>9.6574481196349495</v>
      </c>
      <c r="AB48" s="11">
        <f t="shared" si="71"/>
        <v>0.70353218386568583</v>
      </c>
      <c r="AC48" s="11">
        <f t="shared" si="72"/>
        <v>0</v>
      </c>
      <c r="AD48" s="11">
        <f t="shared" si="73"/>
        <v>0</v>
      </c>
      <c r="AE48" s="11">
        <f t="shared" si="100"/>
        <v>0</v>
      </c>
      <c r="AF48" s="11" t="str">
        <f t="shared" si="74"/>
        <v>Section 2</v>
      </c>
      <c r="AG48" s="11">
        <f t="shared" si="75"/>
        <v>2.0818623695232077</v>
      </c>
      <c r="AH48" s="11">
        <f t="shared" si="76"/>
        <v>5.5681938409241996</v>
      </c>
      <c r="AI48" s="11">
        <f t="shared" si="77"/>
        <v>4.1090900257803629</v>
      </c>
      <c r="AJ48" s="11">
        <f t="shared" si="78"/>
        <v>493.09080309364356</v>
      </c>
      <c r="AK48" s="11">
        <f t="shared" si="79"/>
        <v>0</v>
      </c>
      <c r="AL48" s="11">
        <f t="shared" si="101"/>
        <v>493.09080309364356</v>
      </c>
      <c r="AM48" s="11">
        <f t="shared" si="80"/>
        <v>5.9446558837112669</v>
      </c>
      <c r="AN48" s="11">
        <f t="shared" si="33"/>
        <v>5.0154609924141278</v>
      </c>
      <c r="AO48" s="11">
        <f t="shared" si="81"/>
        <v>1.1871156295888448</v>
      </c>
      <c r="AP48" s="11">
        <f t="shared" si="82"/>
        <v>367.48727785533492</v>
      </c>
      <c r="AQ48" s="11">
        <f t="shared" si="83"/>
        <v>0</v>
      </c>
      <c r="AR48" s="11"/>
      <c r="AS48" s="11"/>
      <c r="AT48" s="11">
        <f t="shared" si="84"/>
        <v>367.48727785533492</v>
      </c>
      <c r="AU48" s="11">
        <f t="shared" si="102"/>
        <v>69.5</v>
      </c>
      <c r="AV48" s="11"/>
      <c r="AW48" s="11">
        <f t="shared" si="85"/>
        <v>0</v>
      </c>
      <c r="AX48" s="11">
        <f t="shared" si="86"/>
        <v>0</v>
      </c>
      <c r="AY48" s="11">
        <f t="shared" si="87"/>
        <v>0.74527303196434769</v>
      </c>
      <c r="AZ48" s="11">
        <f>(AL48-AX48*COS(RADIANS(w))-AW48*SIN(RADIANS(D48))-AX48*SIN(RADIANS(w))*COS(RADIANS(D48-f))/SIN(RADIANS(D48-f))-AW48*COS(RADIANS(D48))*COS(RADIANS(D48-f))/SIN(RADIANS(D48-f)))*AY48</f>
        <v>367.48727785533487</v>
      </c>
      <c r="BA48" s="11">
        <f t="shared" si="103"/>
        <v>69.5</v>
      </c>
      <c r="BB48" s="11">
        <f t="shared" si="88"/>
        <v>356.16423526165221</v>
      </c>
      <c r="BC48" s="11">
        <f t="shared" si="89"/>
        <v>90.520367354571306</v>
      </c>
      <c r="BD48" s="11">
        <f t="shared" si="90"/>
        <v>537.50899360909671</v>
      </c>
      <c r="BE48" s="11">
        <f t="shared" si="91"/>
        <v>402.5704357390722</v>
      </c>
      <c r="BF48" s="11">
        <f t="shared" si="92"/>
        <v>356.16423526165221</v>
      </c>
      <c r="BG48" s="11">
        <f t="shared" si="93"/>
        <v>0.24499151857022325</v>
      </c>
      <c r="BH48" s="11">
        <f t="shared" si="94"/>
        <v>0.23744282350776816</v>
      </c>
      <c r="BI48" s="12">
        <f t="shared" si="104"/>
        <v>6.0346911569714209E-2</v>
      </c>
    </row>
    <row r="49" spans="4:61">
      <c r="D49" s="10">
        <v>69</v>
      </c>
      <c r="E49" s="11">
        <f t="shared" si="7"/>
        <v>-0.98377133530773042</v>
      </c>
      <c r="F49" s="11">
        <f t="shared" si="59"/>
        <v>1.9193201751770796</v>
      </c>
      <c r="G49" s="11">
        <f t="shared" si="9"/>
        <v>5</v>
      </c>
      <c r="H49" s="11">
        <f t="shared" si="60"/>
        <v>4.7983004379426992</v>
      </c>
      <c r="I49" s="11">
        <f t="shared" si="95"/>
        <v>3.8145291026349688</v>
      </c>
      <c r="J49" s="11">
        <f t="shared" si="96"/>
        <v>0</v>
      </c>
      <c r="K49" s="11">
        <f t="shared" si="61"/>
        <v>0</v>
      </c>
      <c r="L49" s="11">
        <f t="shared" si="97"/>
        <v>0</v>
      </c>
      <c r="M49" s="11">
        <f t="shared" si="62"/>
        <v>2.1456726570224749</v>
      </c>
      <c r="N49" s="11">
        <f>TAN(RADIANS(D49))*(h0ft/(TAN(RADIANS(D49))-TAN(RADIANS(B))))</f>
        <v>5.5896683752217413</v>
      </c>
      <c r="O49" s="11">
        <f t="shared" si="63"/>
        <v>0.7220986281413635</v>
      </c>
      <c r="P49" s="11">
        <f t="shared" si="64"/>
        <v>1.8684849639305927</v>
      </c>
      <c r="Q49" s="11">
        <f t="shared" si="14"/>
        <v>2.6056217349975409E-2</v>
      </c>
      <c r="R49" s="11">
        <f t="shared" si="98"/>
        <v>0.67461521457852303</v>
      </c>
      <c r="S49" s="11">
        <f t="shared" si="65"/>
        <v>4.5474904416515622</v>
      </c>
      <c r="T49" s="11">
        <f t="shared" si="66"/>
        <v>4.2643905382723304</v>
      </c>
      <c r="U49" s="11">
        <f t="shared" si="67"/>
        <v>0</v>
      </c>
      <c r="V49" s="11">
        <f t="shared" si="68"/>
        <v>0</v>
      </c>
      <c r="W49" s="11">
        <f t="shared" si="99"/>
        <v>0</v>
      </c>
      <c r="X49" s="11">
        <f t="shared" si="69"/>
        <v>2.7590195576529974</v>
      </c>
      <c r="Y49" s="11">
        <f t="shared" si="20"/>
        <v>7.1874916789181507</v>
      </c>
      <c r="Z49" s="11">
        <f t="shared" si="21"/>
        <v>-7.9701446004615333</v>
      </c>
      <c r="AA49" s="11">
        <f t="shared" si="70"/>
        <v>9.9152150563016779</v>
      </c>
      <c r="AB49" s="11">
        <f t="shared" si="71"/>
        <v>0.96129912053241418</v>
      </c>
      <c r="AC49" s="11">
        <f t="shared" si="72"/>
        <v>0</v>
      </c>
      <c r="AD49" s="11">
        <f t="shared" si="73"/>
        <v>0</v>
      </c>
      <c r="AE49" s="11">
        <f t="shared" si="100"/>
        <v>0</v>
      </c>
      <c r="AF49" s="11" t="str">
        <f t="shared" si="74"/>
        <v>Section 2</v>
      </c>
      <c r="AG49" s="11">
        <f t="shared" si="75"/>
        <v>2.1456726570224749</v>
      </c>
      <c r="AH49" s="11">
        <f t="shared" si="76"/>
        <v>5.5896683752217413</v>
      </c>
      <c r="AI49" s="11">
        <f t="shared" si="77"/>
        <v>4.2643905382723304</v>
      </c>
      <c r="AJ49" s="11">
        <f t="shared" si="78"/>
        <v>511.72686459267965</v>
      </c>
      <c r="AK49" s="11">
        <f t="shared" si="79"/>
        <v>0</v>
      </c>
      <c r="AL49" s="11">
        <f t="shared" si="101"/>
        <v>511.72686459267965</v>
      </c>
      <c r="AM49" s="11">
        <f t="shared" si="80"/>
        <v>5.9873452962099947</v>
      </c>
      <c r="AN49" s="11">
        <f t="shared" si="33"/>
        <v>5.0154609924141278</v>
      </c>
      <c r="AO49" s="11">
        <f t="shared" si="81"/>
        <v>1.1833127738272837</v>
      </c>
      <c r="AP49" s="11">
        <f t="shared" si="82"/>
        <v>375.92544136570342</v>
      </c>
      <c r="AQ49" s="11">
        <f t="shared" si="83"/>
        <v>0</v>
      </c>
      <c r="AR49" s="11"/>
      <c r="AS49" s="11"/>
      <c r="AT49" s="11">
        <f t="shared" si="84"/>
        <v>375.92544136570342</v>
      </c>
      <c r="AU49" s="11">
        <f t="shared" si="102"/>
        <v>69</v>
      </c>
      <c r="AV49" s="11"/>
      <c r="AW49" s="11">
        <f t="shared" si="85"/>
        <v>0</v>
      </c>
      <c r="AX49" s="11">
        <f t="shared" si="86"/>
        <v>0</v>
      </c>
      <c r="AY49" s="11">
        <f t="shared" si="87"/>
        <v>0.73462127430993818</v>
      </c>
      <c r="AZ49" s="11">
        <f>(AL49-AX49*COS(RADIANS(w))-AW49*SIN(RADIANS(D49))-AX49*SIN(RADIANS(w))*COS(RADIANS(D49-f))/SIN(RADIANS(D49-f))-AW49*COS(RADIANS(D49))*COS(RADIANS(D49-f))/SIN(RADIANS(D49-f)))*AY49</f>
        <v>375.92544136570348</v>
      </c>
      <c r="BA49" s="11">
        <f t="shared" si="103"/>
        <v>69</v>
      </c>
      <c r="BB49" s="11">
        <f t="shared" si="88"/>
        <v>364.34240151334575</v>
      </c>
      <c r="BC49" s="11">
        <f t="shared" si="89"/>
        <v>92.598876480694557</v>
      </c>
      <c r="BD49" s="11">
        <f t="shared" si="90"/>
        <v>555.35003012452637</v>
      </c>
      <c r="BE49" s="11">
        <f t="shared" si="91"/>
        <v>419.12798811198508</v>
      </c>
      <c r="BF49" s="11">
        <f t="shared" si="92"/>
        <v>364.34240151334575</v>
      </c>
      <c r="BG49" s="11">
        <f t="shared" si="93"/>
        <v>0.25061696091046898</v>
      </c>
      <c r="BH49" s="11">
        <f t="shared" si="94"/>
        <v>0.2428949343422305</v>
      </c>
      <c r="BI49" s="12">
        <f t="shared" si="104"/>
        <v>6.1732584320463038E-2</v>
      </c>
    </row>
    <row r="50" spans="4:61">
      <c r="D50" s="10">
        <v>68.5</v>
      </c>
      <c r="E50" s="11">
        <f t="shared" si="7"/>
        <v>-0.98377133530773042</v>
      </c>
      <c r="F50" s="11">
        <f t="shared" si="59"/>
        <v>1.9695523780747122</v>
      </c>
      <c r="G50" s="11">
        <f t="shared" si="9"/>
        <v>5</v>
      </c>
      <c r="H50" s="11">
        <f t="shared" si="60"/>
        <v>4.9238809451867809</v>
      </c>
      <c r="I50" s="11">
        <f t="shared" si="95"/>
        <v>3.9401096098790505</v>
      </c>
      <c r="J50" s="11">
        <f t="shared" si="96"/>
        <v>0</v>
      </c>
      <c r="K50" s="11">
        <f t="shared" si="61"/>
        <v>0</v>
      </c>
      <c r="L50" s="11">
        <f t="shared" si="97"/>
        <v>0</v>
      </c>
      <c r="M50" s="11">
        <f t="shared" si="62"/>
        <v>2.2104110004499571</v>
      </c>
      <c r="N50" s="11">
        <f>TAN(RADIANS(D50))*(h0ft/(TAN(RADIANS(D50))-TAN(RADIANS(B))))</f>
        <v>5.6114552348455193</v>
      </c>
      <c r="O50" s="11">
        <f t="shared" si="63"/>
        <v>0.74388548776514241</v>
      </c>
      <c r="P50" s="11">
        <f t="shared" si="64"/>
        <v>1.9173867141613365</v>
      </c>
      <c r="Q50" s="11">
        <f t="shared" si="14"/>
        <v>2.6056217349975409E-2</v>
      </c>
      <c r="R50" s="11">
        <f t="shared" si="98"/>
        <v>0.71315807554915478</v>
      </c>
      <c r="S50" s="11">
        <f t="shared" si="65"/>
        <v>4.666506781652787</v>
      </c>
      <c r="T50" s="11">
        <f t="shared" si="66"/>
        <v>4.4219497392441864</v>
      </c>
      <c r="U50" s="11">
        <f t="shared" si="67"/>
        <v>0</v>
      </c>
      <c r="V50" s="11">
        <f t="shared" si="68"/>
        <v>0</v>
      </c>
      <c r="W50" s="11">
        <f t="shared" si="99"/>
        <v>0</v>
      </c>
      <c r="X50" s="11">
        <f t="shared" si="69"/>
        <v>2.8312282657210899</v>
      </c>
      <c r="Y50" s="11">
        <f t="shared" si="20"/>
        <v>7.1874916789181507</v>
      </c>
      <c r="Z50" s="11">
        <f t="shared" si="21"/>
        <v>-7.9701446004615333</v>
      </c>
      <c r="AA50" s="11">
        <f t="shared" si="70"/>
        <v>10.174714800494099</v>
      </c>
      <c r="AB50" s="11">
        <f t="shared" si="71"/>
        <v>1.2207988647248356</v>
      </c>
      <c r="AC50" s="11">
        <f t="shared" si="72"/>
        <v>0</v>
      </c>
      <c r="AD50" s="11">
        <f t="shared" si="73"/>
        <v>0</v>
      </c>
      <c r="AE50" s="11">
        <f t="shared" si="100"/>
        <v>0</v>
      </c>
      <c r="AF50" s="11" t="str">
        <f t="shared" si="74"/>
        <v>Section 2</v>
      </c>
      <c r="AG50" s="11">
        <f t="shared" si="75"/>
        <v>2.2104110004499571</v>
      </c>
      <c r="AH50" s="11">
        <f t="shared" si="76"/>
        <v>5.6114552348455193</v>
      </c>
      <c r="AI50" s="11">
        <f t="shared" si="77"/>
        <v>4.4219497392441864</v>
      </c>
      <c r="AJ50" s="11">
        <f t="shared" si="78"/>
        <v>530.63396870930239</v>
      </c>
      <c r="AK50" s="11">
        <f t="shared" si="79"/>
        <v>0</v>
      </c>
      <c r="AL50" s="11">
        <f t="shared" si="101"/>
        <v>530.63396870930239</v>
      </c>
      <c r="AM50" s="11">
        <f t="shared" si="80"/>
        <v>6.0311148756747581</v>
      </c>
      <c r="AN50" s="11">
        <f t="shared" si="33"/>
        <v>5.0154609924141278</v>
      </c>
      <c r="AO50" s="11">
        <f t="shared" si="81"/>
        <v>1.1795671817267415</v>
      </c>
      <c r="AP50" s="11">
        <f t="shared" si="82"/>
        <v>384.21230324669204</v>
      </c>
      <c r="AQ50" s="11">
        <f t="shared" si="83"/>
        <v>0</v>
      </c>
      <c r="AR50" s="11"/>
      <c r="AS50" s="11"/>
      <c r="AT50" s="11">
        <f t="shared" si="84"/>
        <v>384.21230324669204</v>
      </c>
      <c r="AU50" s="11">
        <f t="shared" si="102"/>
        <v>68.5</v>
      </c>
      <c r="AV50" s="11"/>
      <c r="AW50" s="11">
        <f t="shared" si="85"/>
        <v>0</v>
      </c>
      <c r="AX50" s="11">
        <f t="shared" si="86"/>
        <v>0</v>
      </c>
      <c r="AY50" s="11">
        <f t="shared" si="87"/>
        <v>0.72406277378215744</v>
      </c>
      <c r="AZ50" s="11">
        <f>(AL50-AX50*COS(RADIANS(w))-AW50*SIN(RADIANS(D50))-AX50*SIN(RADIANS(w))*COS(RADIANS(D50-f))/SIN(RADIANS(D50-f))-AW50*COS(RADIANS(D50))*COS(RADIANS(D50-f))/SIN(RADIANS(D50-f)))*AY50</f>
        <v>384.21230324669204</v>
      </c>
      <c r="BA50" s="11">
        <f t="shared" si="103"/>
        <v>68.5</v>
      </c>
      <c r="BB50" s="11">
        <f t="shared" si="88"/>
        <v>372.3739280515872</v>
      </c>
      <c r="BC50" s="11">
        <f t="shared" si="89"/>
        <v>94.640116618479624</v>
      </c>
      <c r="BD50" s="11">
        <f t="shared" si="90"/>
        <v>573.3698469169467</v>
      </c>
      <c r="BE50" s="11">
        <f t="shared" si="91"/>
        <v>435.99385209082277</v>
      </c>
      <c r="BF50" s="11">
        <f t="shared" si="92"/>
        <v>372.3739280515872</v>
      </c>
      <c r="BG50" s="11">
        <f t="shared" si="93"/>
        <v>0.25614153549779467</v>
      </c>
      <c r="BH50" s="11">
        <f t="shared" si="94"/>
        <v>0.24824928536772478</v>
      </c>
      <c r="BI50" s="12">
        <f t="shared" si="104"/>
        <v>6.3093411078986403E-2</v>
      </c>
    </row>
    <row r="51" spans="4:61">
      <c r="D51" s="10">
        <v>68</v>
      </c>
      <c r="E51" s="11">
        <f t="shared" si="7"/>
        <v>-0.98377133530773042</v>
      </c>
      <c r="F51" s="11">
        <f t="shared" si="59"/>
        <v>2.0201311291757835</v>
      </c>
      <c r="G51" s="11">
        <f t="shared" si="9"/>
        <v>5</v>
      </c>
      <c r="H51" s="11">
        <f t="shared" si="60"/>
        <v>5.050327822939459</v>
      </c>
      <c r="I51" s="11">
        <f t="shared" si="95"/>
        <v>4.0665564876317291</v>
      </c>
      <c r="J51" s="11">
        <f t="shared" si="96"/>
        <v>0</v>
      </c>
      <c r="K51" s="11">
        <f t="shared" si="61"/>
        <v>0</v>
      </c>
      <c r="L51" s="11">
        <f t="shared" si="97"/>
        <v>0</v>
      </c>
      <c r="M51" s="11">
        <f t="shared" si="62"/>
        <v>2.2761078738130927</v>
      </c>
      <c r="N51" s="11">
        <f>TAN(RADIANS(D51))*(h0ft/(TAN(RADIANS(D51))-TAN(RADIANS(B))))</f>
        <v>5.6335646754321038</v>
      </c>
      <c r="O51" s="11">
        <f t="shared" si="63"/>
        <v>0.76599492835172678</v>
      </c>
      <c r="P51" s="11">
        <f t="shared" si="64"/>
        <v>1.9666258339022733</v>
      </c>
      <c r="Q51" s="11">
        <f t="shared" si="14"/>
        <v>2.6056217349975409E-2</v>
      </c>
      <c r="R51" s="11">
        <f t="shared" si="98"/>
        <v>0.75321270736731338</v>
      </c>
      <c r="S51" s="11">
        <f t="shared" si="65"/>
        <v>4.7863442064647126</v>
      </c>
      <c r="T51" s="11">
        <f t="shared" si="66"/>
        <v>4.5818417958742712</v>
      </c>
      <c r="U51" s="11">
        <f t="shared" si="67"/>
        <v>0</v>
      </c>
      <c r="V51" s="11">
        <f t="shared" si="68"/>
        <v>0</v>
      </c>
      <c r="W51" s="11">
        <f t="shared" si="99"/>
        <v>0</v>
      </c>
      <c r="X51" s="11">
        <f t="shared" si="69"/>
        <v>2.9039351362548946</v>
      </c>
      <c r="Y51" s="11">
        <f t="shared" si="20"/>
        <v>7.1874916789181507</v>
      </c>
      <c r="Z51" s="11">
        <f t="shared" si="21"/>
        <v>-7.9701446004615333</v>
      </c>
      <c r="AA51" s="11">
        <f t="shared" si="70"/>
        <v>10.436004813975051</v>
      </c>
      <c r="AB51" s="11">
        <f t="shared" si="71"/>
        <v>1.4820888782057877</v>
      </c>
      <c r="AC51" s="11">
        <f t="shared" si="72"/>
        <v>0</v>
      </c>
      <c r="AD51" s="11">
        <f t="shared" si="73"/>
        <v>0</v>
      </c>
      <c r="AE51" s="11">
        <f t="shared" si="100"/>
        <v>0</v>
      </c>
      <c r="AF51" s="11" t="str">
        <f t="shared" si="74"/>
        <v>Section 2</v>
      </c>
      <c r="AG51" s="11">
        <f t="shared" si="75"/>
        <v>2.2761078738130927</v>
      </c>
      <c r="AH51" s="11">
        <f t="shared" si="76"/>
        <v>5.6335646754321038</v>
      </c>
      <c r="AI51" s="11">
        <f t="shared" si="77"/>
        <v>4.5818417958742712</v>
      </c>
      <c r="AJ51" s="11">
        <f t="shared" si="78"/>
        <v>549.82101550491257</v>
      </c>
      <c r="AK51" s="11">
        <f t="shared" si="79"/>
        <v>0</v>
      </c>
      <c r="AL51" s="11">
        <f t="shared" si="101"/>
        <v>549.82101550491257</v>
      </c>
      <c r="AM51" s="11">
        <f t="shared" si="80"/>
        <v>6.0759952275746878</v>
      </c>
      <c r="AN51" s="11">
        <f t="shared" si="33"/>
        <v>5.0154609924141278</v>
      </c>
      <c r="AO51" s="11">
        <f t="shared" si="81"/>
        <v>1.1758770117016495</v>
      </c>
      <c r="AP51" s="11">
        <f t="shared" si="82"/>
        <v>392.3493756001306</v>
      </c>
      <c r="AQ51" s="11">
        <f t="shared" si="83"/>
        <v>0</v>
      </c>
      <c r="AR51" s="11"/>
      <c r="AS51" s="11"/>
      <c r="AT51" s="11">
        <f t="shared" si="84"/>
        <v>392.3493756001306</v>
      </c>
      <c r="AU51" s="11">
        <f t="shared" si="102"/>
        <v>68</v>
      </c>
      <c r="AV51" s="11"/>
      <c r="AW51" s="11">
        <f t="shared" si="85"/>
        <v>0</v>
      </c>
      <c r="AX51" s="11">
        <f t="shared" si="86"/>
        <v>0</v>
      </c>
      <c r="AY51" s="11">
        <f t="shared" si="87"/>
        <v>0.71359472362079068</v>
      </c>
      <c r="AZ51" s="11">
        <f>(AL51-AX51*COS(RADIANS(w))-AW51*SIN(RADIANS(D51))-AX51*SIN(RADIANS(w))*COS(RADIANS(D51-f))/SIN(RADIANS(D51-f))-AW51*COS(RADIANS(D51))*COS(RADIANS(D51-f))/SIN(RADIANS(D51-f)))*AY51</f>
        <v>392.34937560013054</v>
      </c>
      <c r="BA51" s="11">
        <f t="shared" si="103"/>
        <v>68</v>
      </c>
      <c r="BB51" s="11">
        <f t="shared" si="88"/>
        <v>380.26028038722382</v>
      </c>
      <c r="BC51" s="11">
        <f t="shared" si="89"/>
        <v>96.644460232556881</v>
      </c>
      <c r="BD51" s="11">
        <f t="shared" si="90"/>
        <v>591.57997860702528</v>
      </c>
      <c r="BE51" s="11">
        <f t="shared" si="91"/>
        <v>453.17655527235559</v>
      </c>
      <c r="BF51" s="11">
        <f t="shared" si="92"/>
        <v>380.26028038722382</v>
      </c>
      <c r="BG51" s="11">
        <f t="shared" si="93"/>
        <v>0.26156625040008702</v>
      </c>
      <c r="BH51" s="11">
        <f t="shared" si="94"/>
        <v>0.25350685359148251</v>
      </c>
      <c r="BI51" s="12">
        <f t="shared" si="104"/>
        <v>6.4429640155037923E-2</v>
      </c>
    </row>
    <row r="52" spans="4:61">
      <c r="D52" s="10">
        <v>67.5</v>
      </c>
      <c r="E52" s="11">
        <f t="shared" si="7"/>
        <v>-0.98377133530773042</v>
      </c>
      <c r="F52" s="11">
        <f t="shared" si="59"/>
        <v>2.0710678118654755</v>
      </c>
      <c r="G52" s="11">
        <f t="shared" si="9"/>
        <v>5</v>
      </c>
      <c r="H52" s="11">
        <f t="shared" si="60"/>
        <v>5.1776695296636888</v>
      </c>
      <c r="I52" s="11">
        <f t="shared" si="95"/>
        <v>4.1938981943559579</v>
      </c>
      <c r="J52" s="11">
        <f t="shared" si="96"/>
        <v>0</v>
      </c>
      <c r="K52" s="11">
        <f t="shared" si="61"/>
        <v>0</v>
      </c>
      <c r="L52" s="11">
        <f t="shared" si="97"/>
        <v>0</v>
      </c>
      <c r="M52" s="11">
        <f t="shared" si="62"/>
        <v>2.3427949567078734</v>
      </c>
      <c r="N52" s="11">
        <f>TAN(RADIANS(D52))*(h0ft/(TAN(RADIANS(D52))-TAN(RADIANS(B))))</f>
        <v>5.6560073583434356</v>
      </c>
      <c r="O52" s="11">
        <f t="shared" si="63"/>
        <v>0.78843761126305878</v>
      </c>
      <c r="P52" s="11">
        <f t="shared" si="64"/>
        <v>2.0162134050376688</v>
      </c>
      <c r="Q52" s="11">
        <f t="shared" si="14"/>
        <v>2.6056217349975409E-2</v>
      </c>
      <c r="R52" s="11">
        <f t="shared" si="98"/>
        <v>0.7948292404322288</v>
      </c>
      <c r="S52" s="11">
        <f t="shared" si="65"/>
        <v>4.9070296870096364</v>
      </c>
      <c r="T52" s="11">
        <f t="shared" si="66"/>
        <v>4.7441438094841102</v>
      </c>
      <c r="U52" s="11">
        <f t="shared" si="67"/>
        <v>0</v>
      </c>
      <c r="V52" s="11">
        <f t="shared" si="68"/>
        <v>0</v>
      </c>
      <c r="W52" s="11">
        <f t="shared" si="99"/>
        <v>0</v>
      </c>
      <c r="X52" s="11">
        <f t="shared" si="69"/>
        <v>2.9771565328516654</v>
      </c>
      <c r="Y52" s="11">
        <f t="shared" si="20"/>
        <v>7.1874916789181507</v>
      </c>
      <c r="Z52" s="11">
        <f t="shared" si="21"/>
        <v>-7.9701446004615333</v>
      </c>
      <c r="AA52" s="11">
        <f t="shared" si="70"/>
        <v>10.699143903354079</v>
      </c>
      <c r="AB52" s="11">
        <f t="shared" si="71"/>
        <v>1.7452279675848152</v>
      </c>
      <c r="AC52" s="11">
        <f t="shared" si="72"/>
        <v>0</v>
      </c>
      <c r="AD52" s="11">
        <f t="shared" si="73"/>
        <v>0</v>
      </c>
      <c r="AE52" s="11">
        <f t="shared" si="100"/>
        <v>0</v>
      </c>
      <c r="AF52" s="11" t="str">
        <f t="shared" si="74"/>
        <v>Section 2</v>
      </c>
      <c r="AG52" s="11">
        <f t="shared" si="75"/>
        <v>2.3427949567078734</v>
      </c>
      <c r="AH52" s="11">
        <f t="shared" si="76"/>
        <v>5.6560073583434356</v>
      </c>
      <c r="AI52" s="11">
        <f t="shared" si="77"/>
        <v>4.7441438094841102</v>
      </c>
      <c r="AJ52" s="11">
        <f t="shared" si="78"/>
        <v>569.29725713809319</v>
      </c>
      <c r="AK52" s="11">
        <f t="shared" si="79"/>
        <v>0</v>
      </c>
      <c r="AL52" s="11">
        <f t="shared" si="101"/>
        <v>569.29725713809319</v>
      </c>
      <c r="AM52" s="11">
        <f t="shared" si="80"/>
        <v>6.1220182494673221</v>
      </c>
      <c r="AN52" s="11">
        <f t="shared" si="33"/>
        <v>5.0154609924141278</v>
      </c>
      <c r="AO52" s="11">
        <f t="shared" si="81"/>
        <v>1.1722404929053731</v>
      </c>
      <c r="AP52" s="11">
        <f t="shared" si="82"/>
        <v>400.33802470165307</v>
      </c>
      <c r="AQ52" s="11">
        <f t="shared" si="83"/>
        <v>0</v>
      </c>
      <c r="AR52" s="11"/>
      <c r="AS52" s="11"/>
      <c r="AT52" s="11">
        <f t="shared" si="84"/>
        <v>400.33802470165307</v>
      </c>
      <c r="AU52" s="11">
        <f t="shared" si="102"/>
        <v>67.5</v>
      </c>
      <c r="AV52" s="11"/>
      <c r="AW52" s="11">
        <f t="shared" si="85"/>
        <v>0</v>
      </c>
      <c r="AX52" s="11">
        <f t="shared" si="86"/>
        <v>0</v>
      </c>
      <c r="AY52" s="11">
        <f t="shared" si="87"/>
        <v>0.70321439227405935</v>
      </c>
      <c r="AZ52" s="11">
        <f>(AL52-AX52*COS(RADIANS(w))-AW52*SIN(RADIANS(D52))-AX52*SIN(RADIANS(w))*COS(RADIANS(D52-f))/SIN(RADIANS(D52-f))-AW52*COS(RADIANS(D52))*COS(RADIANS(D52-f))/SIN(RADIANS(D52-f)))*AY52</f>
        <v>400.33802470165313</v>
      </c>
      <c r="BA52" s="11">
        <f t="shared" si="103"/>
        <v>67.5</v>
      </c>
      <c r="BB52" s="11">
        <f t="shared" si="88"/>
        <v>388.00278269811344</v>
      </c>
      <c r="BC52" s="11">
        <f t="shared" si="89"/>
        <v>98.612243867290658</v>
      </c>
      <c r="BD52" s="11">
        <f t="shared" si="90"/>
        <v>609.99224675336245</v>
      </c>
      <c r="BE52" s="11">
        <f t="shared" si="91"/>
        <v>470.68501327080259</v>
      </c>
      <c r="BF52" s="11">
        <f t="shared" si="92"/>
        <v>388.00278269811344</v>
      </c>
      <c r="BG52" s="11">
        <f t="shared" si="93"/>
        <v>0.26689201646776878</v>
      </c>
      <c r="BH52" s="11">
        <f t="shared" si="94"/>
        <v>0.25866852179874233</v>
      </c>
      <c r="BI52" s="12">
        <f t="shared" si="104"/>
        <v>6.5741495911527115E-2</v>
      </c>
    </row>
    <row r="53" spans="4:61">
      <c r="D53" s="10">
        <v>67</v>
      </c>
      <c r="E53" s="11">
        <f t="shared" si="7"/>
        <v>-0.98377133530773042</v>
      </c>
      <c r="F53" s="11">
        <f t="shared" si="59"/>
        <v>2.1223740810480236</v>
      </c>
      <c r="G53" s="11">
        <f t="shared" si="9"/>
        <v>5</v>
      </c>
      <c r="H53" s="11">
        <f t="shared" si="60"/>
        <v>5.3059352026200592</v>
      </c>
      <c r="I53" s="11">
        <f t="shared" si="95"/>
        <v>4.3221638673123284</v>
      </c>
      <c r="J53" s="11">
        <f t="shared" si="96"/>
        <v>0</v>
      </c>
      <c r="K53" s="11">
        <f t="shared" si="61"/>
        <v>0</v>
      </c>
      <c r="L53" s="11">
        <f t="shared" si="97"/>
        <v>0</v>
      </c>
      <c r="M53" s="11">
        <f t="shared" si="62"/>
        <v>2.4105051972864677</v>
      </c>
      <c r="N53" s="11">
        <f>TAN(RADIANS(D53))*(h0ft/(TAN(RADIANS(D53))-TAN(RADIANS(B))))</f>
        <v>5.6787943718577774</v>
      </c>
      <c r="O53" s="11">
        <f t="shared" si="63"/>
        <v>0.81122462477740043</v>
      </c>
      <c r="P53" s="11">
        <f t="shared" si="64"/>
        <v>2.0661607737793752</v>
      </c>
      <c r="Q53" s="11">
        <f t="shared" si="14"/>
        <v>2.6056217349975409E-2</v>
      </c>
      <c r="R53" s="11">
        <f t="shared" si="98"/>
        <v>0.83806024921947853</v>
      </c>
      <c r="S53" s="11">
        <f t="shared" si="65"/>
        <v>5.0285908375263357</v>
      </c>
      <c r="T53" s="11">
        <f t="shared" si="66"/>
        <v>4.9089359687880592</v>
      </c>
      <c r="U53" s="11">
        <f t="shared" si="67"/>
        <v>0</v>
      </c>
      <c r="V53" s="11">
        <f t="shared" si="68"/>
        <v>0</v>
      </c>
      <c r="W53" s="11">
        <f t="shared" si="99"/>
        <v>0</v>
      </c>
      <c r="X53" s="11">
        <f t="shared" si="69"/>
        <v>3.0509092094168451</v>
      </c>
      <c r="Y53" s="11">
        <f t="shared" si="20"/>
        <v>7.1874916789181507</v>
      </c>
      <c r="Z53" s="11">
        <f t="shared" si="21"/>
        <v>-7.9701446004615333</v>
      </c>
      <c r="AA53" s="11">
        <f t="shared" si="70"/>
        <v>10.964192277909163</v>
      </c>
      <c r="AB53" s="11">
        <f t="shared" si="71"/>
        <v>2.0102763421398993</v>
      </c>
      <c r="AC53" s="11">
        <f t="shared" si="72"/>
        <v>0</v>
      </c>
      <c r="AD53" s="11">
        <f t="shared" si="73"/>
        <v>0</v>
      </c>
      <c r="AE53" s="11">
        <f t="shared" si="100"/>
        <v>0</v>
      </c>
      <c r="AF53" s="11" t="str">
        <f t="shared" si="74"/>
        <v>Section 2</v>
      </c>
      <c r="AG53" s="11">
        <f t="shared" si="75"/>
        <v>2.4105051972864677</v>
      </c>
      <c r="AH53" s="11">
        <f t="shared" si="76"/>
        <v>5.6787943718577774</v>
      </c>
      <c r="AI53" s="11">
        <f t="shared" si="77"/>
        <v>4.9089359687880592</v>
      </c>
      <c r="AJ53" s="11">
        <f t="shared" si="78"/>
        <v>589.07231625456711</v>
      </c>
      <c r="AK53" s="11">
        <f t="shared" si="79"/>
        <v>0</v>
      </c>
      <c r="AL53" s="11">
        <f t="shared" si="101"/>
        <v>589.07231625456711</v>
      </c>
      <c r="AM53" s="11">
        <f t="shared" si="80"/>
        <v>6.1692171970184866</v>
      </c>
      <c r="AN53" s="11">
        <f t="shared" si="33"/>
        <v>5.0154609924141278</v>
      </c>
      <c r="AO53" s="11">
        <f t="shared" si="81"/>
        <v>1.1686559217252532</v>
      </c>
      <c r="AP53" s="11">
        <f t="shared" si="82"/>
        <v>408.17947116199531</v>
      </c>
      <c r="AQ53" s="11">
        <f t="shared" si="83"/>
        <v>0</v>
      </c>
      <c r="AR53" s="11"/>
      <c r="AS53" s="11"/>
      <c r="AT53" s="11">
        <f t="shared" si="84"/>
        <v>408.17947116199531</v>
      </c>
      <c r="AU53" s="11">
        <f t="shared" si="102"/>
        <v>67</v>
      </c>
      <c r="AV53" s="11"/>
      <c r="AW53" s="11">
        <f t="shared" si="85"/>
        <v>0</v>
      </c>
      <c r="AX53" s="11">
        <f t="shared" si="86"/>
        <v>0</v>
      </c>
      <c r="AY53" s="11">
        <f t="shared" si="87"/>
        <v>0.69291912028267988</v>
      </c>
      <c r="AZ53" s="11">
        <f>(AL53-AX53*COS(RADIANS(w))-AW53*SIN(RADIANS(D53))-AX53*SIN(RADIANS(w))*COS(RADIANS(D53-f))/SIN(RADIANS(D53-f))-AW53*COS(RADIANS(D53))*COS(RADIANS(D53-f))/SIN(RADIANS(D53-f)))*AY53</f>
        <v>408.17947116199525</v>
      </c>
      <c r="BA53" s="11">
        <f t="shared" si="103"/>
        <v>67</v>
      </c>
      <c r="BB53" s="11">
        <f t="shared" si="88"/>
        <v>395.60261798545196</v>
      </c>
      <c r="BC53" s="11">
        <f t="shared" si="89"/>
        <v>100.54376818651021</v>
      </c>
      <c r="BD53" s="11">
        <f t="shared" si="90"/>
        <v>628.61878243847218</v>
      </c>
      <c r="BE53" s="11">
        <f t="shared" si="91"/>
        <v>488.52854806805686</v>
      </c>
      <c r="BF53" s="11">
        <f t="shared" si="92"/>
        <v>395.60261798545196</v>
      </c>
      <c r="BG53" s="11">
        <f t="shared" si="93"/>
        <v>0.27211964744133016</v>
      </c>
      <c r="BH53" s="11">
        <f t="shared" si="94"/>
        <v>0.26373507865696794</v>
      </c>
      <c r="BI53" s="12">
        <f t="shared" si="104"/>
        <v>6.702917879100681E-2</v>
      </c>
    </row>
    <row r="54" spans="4:61">
      <c r="D54" s="10">
        <v>66.5</v>
      </c>
      <c r="E54" s="11">
        <f t="shared" si="7"/>
        <v>-0.98377133530773042</v>
      </c>
      <c r="F54" s="11">
        <f t="shared" si="59"/>
        <v>2.1740618748046683</v>
      </c>
      <c r="G54" s="11">
        <f t="shared" si="9"/>
        <v>5</v>
      </c>
      <c r="H54" s="11">
        <f t="shared" si="60"/>
        <v>5.4351546870116705</v>
      </c>
      <c r="I54" s="11">
        <f t="shared" si="95"/>
        <v>4.4513833517039405</v>
      </c>
      <c r="J54" s="11">
        <f t="shared" si="96"/>
        <v>0</v>
      </c>
      <c r="K54" s="11">
        <f t="shared" si="61"/>
        <v>0</v>
      </c>
      <c r="L54" s="11">
        <f t="shared" si="97"/>
        <v>0</v>
      </c>
      <c r="M54" s="11">
        <f t="shared" si="62"/>
        <v>2.4792728791517904</v>
      </c>
      <c r="N54" s="11">
        <f>TAN(RADIANS(D54))*(h0ft/(TAN(RADIANS(D54))-TAN(RADIANS(B))))</f>
        <v>5.7019372536822219</v>
      </c>
      <c r="O54" s="11">
        <f t="shared" si="63"/>
        <v>0.83436750660184411</v>
      </c>
      <c r="P54" s="11">
        <f t="shared" si="64"/>
        <v>2.1164795620160102</v>
      </c>
      <c r="Q54" s="11">
        <f t="shared" si="14"/>
        <v>2.6056217349975409E-2</v>
      </c>
      <c r="R54" s="11">
        <f t="shared" si="98"/>
        <v>0.88296088746653079</v>
      </c>
      <c r="S54" s="11">
        <f t="shared" si="65"/>
        <v>5.1510559431915297</v>
      </c>
      <c r="T54" s="11">
        <f t="shared" si="66"/>
        <v>5.0763017127003058</v>
      </c>
      <c r="U54" s="11">
        <f t="shared" si="67"/>
        <v>0</v>
      </c>
      <c r="V54" s="11">
        <f t="shared" si="68"/>
        <v>0</v>
      </c>
      <c r="W54" s="11">
        <f t="shared" si="99"/>
        <v>0</v>
      </c>
      <c r="X54" s="11">
        <f t="shared" si="69"/>
        <v>3.1252103269223492</v>
      </c>
      <c r="Y54" s="11">
        <f t="shared" si="20"/>
        <v>7.1874916789181507</v>
      </c>
      <c r="Z54" s="11">
        <f t="shared" si="21"/>
        <v>-7.9701446004615333</v>
      </c>
      <c r="AA54" s="11">
        <f t="shared" si="70"/>
        <v>11.23121160981173</v>
      </c>
      <c r="AB54" s="11">
        <f t="shared" si="71"/>
        <v>2.2772956740424664</v>
      </c>
      <c r="AC54" s="11">
        <f t="shared" si="72"/>
        <v>0</v>
      </c>
      <c r="AD54" s="11">
        <f t="shared" si="73"/>
        <v>0</v>
      </c>
      <c r="AE54" s="11">
        <f t="shared" si="100"/>
        <v>0</v>
      </c>
      <c r="AF54" s="11" t="str">
        <f t="shared" si="74"/>
        <v>Section 2</v>
      </c>
      <c r="AG54" s="11">
        <f t="shared" si="75"/>
        <v>2.4792728791517904</v>
      </c>
      <c r="AH54" s="11">
        <f t="shared" si="76"/>
        <v>5.7019372536822219</v>
      </c>
      <c r="AI54" s="11">
        <f t="shared" si="77"/>
        <v>5.0763017127003058</v>
      </c>
      <c r="AJ54" s="11">
        <f t="shared" si="78"/>
        <v>609.15620552403675</v>
      </c>
      <c r="AK54" s="11">
        <f t="shared" si="79"/>
        <v>0</v>
      </c>
      <c r="AL54" s="11">
        <f t="shared" si="101"/>
        <v>609.15620552403675</v>
      </c>
      <c r="AM54" s="11">
        <f t="shared" si="80"/>
        <v>6.2176267541745194</v>
      </c>
      <c r="AN54" s="11">
        <f t="shared" si="33"/>
        <v>5.0154609924141278</v>
      </c>
      <c r="AO54" s="11">
        <f t="shared" si="81"/>
        <v>1.1651216584809141</v>
      </c>
      <c r="AP54" s="11">
        <f t="shared" si="82"/>
        <v>415.87478973368144</v>
      </c>
      <c r="AQ54" s="11">
        <f t="shared" si="83"/>
        <v>0</v>
      </c>
      <c r="AR54" s="11"/>
      <c r="AS54" s="11"/>
      <c r="AT54" s="11">
        <f t="shared" si="84"/>
        <v>415.87478973368144</v>
      </c>
      <c r="AU54" s="11">
        <f t="shared" si="102"/>
        <v>66.5</v>
      </c>
      <c r="AV54" s="11"/>
      <c r="AW54" s="11">
        <f t="shared" si="85"/>
        <v>0</v>
      </c>
      <c r="AX54" s="11">
        <f t="shared" si="86"/>
        <v>0</v>
      </c>
      <c r="AY54" s="11">
        <f t="shared" si="87"/>
        <v>0.68270631729987574</v>
      </c>
      <c r="AZ54" s="11">
        <f>(AL54-AX54*COS(RADIANS(w))-AW54*SIN(RADIANS(D54))-AX54*SIN(RADIANS(w))*COS(RADIANS(D54-f))/SIN(RADIANS(D54-f))-AW54*COS(RADIANS(D54))*COS(RADIANS(D54-f))/SIN(RADIANS(D54-f)))*AY54</f>
        <v>415.87478973368138</v>
      </c>
      <c r="BA54" s="11">
        <f t="shared" si="103"/>
        <v>66.5</v>
      </c>
      <c r="BB54" s="11">
        <f t="shared" si="88"/>
        <v>403.06082788641709</v>
      </c>
      <c r="BC54" s="11">
        <f t="shared" si="89"/>
        <v>102.43929792589265</v>
      </c>
      <c r="BD54" s="11">
        <f t="shared" si="90"/>
        <v>647.47204991590957</v>
      </c>
      <c r="BE54" s="11">
        <f t="shared" si="91"/>
        <v>506.71690759814413</v>
      </c>
      <c r="BF54" s="11">
        <f t="shared" si="92"/>
        <v>403.06082788641709</v>
      </c>
      <c r="BG54" s="11">
        <f t="shared" si="93"/>
        <v>0.27724985982245426</v>
      </c>
      <c r="BH54" s="11">
        <f t="shared" si="94"/>
        <v>0.26870721859094471</v>
      </c>
      <c r="BI54" s="12">
        <f t="shared" si="104"/>
        <v>6.8292865283928431E-2</v>
      </c>
    </row>
    <row r="55" spans="4:61">
      <c r="D55" s="10">
        <v>66</v>
      </c>
      <c r="E55" s="11">
        <f t="shared" si="7"/>
        <v>-0.98377133530773042</v>
      </c>
      <c r="F55" s="11">
        <f t="shared" si="59"/>
        <v>2.2261434265426803</v>
      </c>
      <c r="G55" s="11">
        <f t="shared" si="9"/>
        <v>5</v>
      </c>
      <c r="H55" s="11">
        <f t="shared" si="60"/>
        <v>5.5653585663567009</v>
      </c>
      <c r="I55" s="11">
        <f t="shared" si="95"/>
        <v>4.5815872310489709</v>
      </c>
      <c r="J55" s="11">
        <f t="shared" si="96"/>
        <v>0</v>
      </c>
      <c r="K55" s="11">
        <f t="shared" si="61"/>
        <v>0</v>
      </c>
      <c r="L55" s="11">
        <f t="shared" si="97"/>
        <v>0</v>
      </c>
      <c r="M55" s="11">
        <f t="shared" si="62"/>
        <v>2.5491336924693857</v>
      </c>
      <c r="N55" s="11">
        <f>TAN(RADIANS(D55))*(h0ft/(TAN(RADIANS(D55))-TAN(RADIANS(B))))</f>
        <v>5.7254480148844822</v>
      </c>
      <c r="O55" s="11">
        <f t="shared" si="63"/>
        <v>0.8578782678041047</v>
      </c>
      <c r="P55" s="11">
        <f t="shared" si="64"/>
        <v>2.1671816791401999</v>
      </c>
      <c r="Q55" s="11">
        <f t="shared" si="14"/>
        <v>2.6056217349975409E-2</v>
      </c>
      <c r="R55" s="11">
        <f t="shared" si="98"/>
        <v>0.92958903245879287</v>
      </c>
      <c r="S55" s="11">
        <f t="shared" si="65"/>
        <v>5.2744539889048454</v>
      </c>
      <c r="T55" s="11">
        <f t="shared" si="66"/>
        <v>5.2463279034058834</v>
      </c>
      <c r="U55" s="11">
        <f t="shared" si="67"/>
        <v>0</v>
      </c>
      <c r="V55" s="11">
        <f t="shared" si="68"/>
        <v>0</v>
      </c>
      <c r="W55" s="11">
        <f t="shared" si="99"/>
        <v>0</v>
      </c>
      <c r="X55" s="11">
        <f t="shared" si="69"/>
        <v>3.2000774708707711</v>
      </c>
      <c r="Y55" s="11">
        <f t="shared" si="20"/>
        <v>7.1874916789181507</v>
      </c>
      <c r="Z55" s="11">
        <f t="shared" si="21"/>
        <v>-7.9701446004615333</v>
      </c>
      <c r="AA55" s="11">
        <f t="shared" si="70"/>
        <v>11.500265096888555</v>
      </c>
      <c r="AB55" s="11">
        <f t="shared" si="71"/>
        <v>2.546349161119291</v>
      </c>
      <c r="AC55" s="11">
        <f t="shared" si="72"/>
        <v>0</v>
      </c>
      <c r="AD55" s="11">
        <f t="shared" si="73"/>
        <v>0</v>
      </c>
      <c r="AE55" s="11">
        <f t="shared" si="100"/>
        <v>0</v>
      </c>
      <c r="AF55" s="11" t="str">
        <f t="shared" si="74"/>
        <v>Section 2</v>
      </c>
      <c r="AG55" s="11">
        <f t="shared" si="75"/>
        <v>2.5491336924693857</v>
      </c>
      <c r="AH55" s="11">
        <f t="shared" si="76"/>
        <v>5.7254480148844822</v>
      </c>
      <c r="AI55" s="11">
        <f t="shared" si="77"/>
        <v>5.2463279034058834</v>
      </c>
      <c r="AJ55" s="11">
        <f t="shared" si="78"/>
        <v>629.559348408706</v>
      </c>
      <c r="AK55" s="11">
        <f t="shared" si="79"/>
        <v>0</v>
      </c>
      <c r="AL55" s="11">
        <f t="shared" si="101"/>
        <v>629.559348408706</v>
      </c>
      <c r="AM55" s="11">
        <f t="shared" si="80"/>
        <v>6.2672831077929825</v>
      </c>
      <c r="AN55" s="11">
        <f t="shared" si="33"/>
        <v>5.0154609924141278</v>
      </c>
      <c r="AO55" s="11">
        <f t="shared" si="81"/>
        <v>1.1616361243121318</v>
      </c>
      <c r="AP55" s="11">
        <f t="shared" si="82"/>
        <v>423.42490875610224</v>
      </c>
      <c r="AQ55" s="11">
        <f t="shared" si="83"/>
        <v>0</v>
      </c>
      <c r="AR55" s="11"/>
      <c r="AS55" s="11"/>
      <c r="AT55" s="11">
        <f t="shared" si="84"/>
        <v>423.42490875610224</v>
      </c>
      <c r="AU55" s="11">
        <f t="shared" si="102"/>
        <v>66</v>
      </c>
      <c r="AV55" s="11"/>
      <c r="AW55" s="11">
        <f t="shared" si="85"/>
        <v>0</v>
      </c>
      <c r="AX55" s="11">
        <f t="shared" si="86"/>
        <v>0</v>
      </c>
      <c r="AY55" s="11">
        <f t="shared" si="87"/>
        <v>0.67257345923996581</v>
      </c>
      <c r="AZ55" s="11">
        <f>(AL55-AX55*COS(RADIANS(w))-AW55*SIN(RADIANS(D55))-AX55*SIN(RADIANS(w))*COS(RADIANS(D55-f))/SIN(RADIANS(D55-f))-AW55*COS(RADIANS(D55))*COS(RADIANS(D55-f))/SIN(RADIANS(D55-f)))*AY55</f>
        <v>423.42490875610224</v>
      </c>
      <c r="BA55" s="11">
        <f t="shared" si="103"/>
        <v>66</v>
      </c>
      <c r="BB55" s="11">
        <f t="shared" si="88"/>
        <v>410.37831213634411</v>
      </c>
      <c r="BC55" s="11">
        <f t="shared" si="89"/>
        <v>104.29906175627296</v>
      </c>
      <c r="BD55" s="11">
        <f t="shared" si="90"/>
        <v>666.56487141618163</v>
      </c>
      <c r="BE55" s="11">
        <f t="shared" si="91"/>
        <v>525.26028665243302</v>
      </c>
      <c r="BF55" s="11">
        <f t="shared" si="92"/>
        <v>410.37831213634411</v>
      </c>
      <c r="BG55" s="11">
        <f t="shared" si="93"/>
        <v>0.28228327250406815</v>
      </c>
      <c r="BH55" s="11">
        <f t="shared" si="94"/>
        <v>0.27358554142422942</v>
      </c>
      <c r="BI55" s="12">
        <f t="shared" si="104"/>
        <v>6.9532707837515306E-2</v>
      </c>
    </row>
    <row r="56" spans="4:61">
      <c r="D56" s="10">
        <v>65.5</v>
      </c>
      <c r="E56" s="11">
        <f t="shared" si="7"/>
        <v>-0.98377133530773042</v>
      </c>
      <c r="F56" s="11">
        <f t="shared" si="59"/>
        <v>2.2786312776629241</v>
      </c>
      <c r="G56" s="11">
        <f t="shared" si="9"/>
        <v>5</v>
      </c>
      <c r="H56" s="11">
        <f t="shared" si="60"/>
        <v>5.6965781941573104</v>
      </c>
      <c r="I56" s="11">
        <f t="shared" si="95"/>
        <v>4.7128068588495804</v>
      </c>
      <c r="J56" s="11">
        <f t="shared" si="96"/>
        <v>0</v>
      </c>
      <c r="K56" s="11">
        <f t="shared" si="61"/>
        <v>0</v>
      </c>
      <c r="L56" s="11">
        <f t="shared" si="97"/>
        <v>0</v>
      </c>
      <c r="M56" s="11">
        <f t="shared" si="62"/>
        <v>2.6201248096118128</v>
      </c>
      <c r="N56" s="11">
        <f>TAN(RADIANS(D56))*(h0ft/(TAN(RADIANS(D56))-TAN(RADIANS(B))))</f>
        <v>5.7493391653500456</v>
      </c>
      <c r="O56" s="11">
        <f t="shared" si="63"/>
        <v>0.88176941826966826</v>
      </c>
      <c r="P56" s="11">
        <f t="shared" si="64"/>
        <v>2.2182793343806315</v>
      </c>
      <c r="Q56" s="11">
        <f t="shared" si="14"/>
        <v>2.6056217349975409E-2</v>
      </c>
      <c r="R56" s="11">
        <f t="shared" si="98"/>
        <v>0.97800543911821813</v>
      </c>
      <c r="S56" s="11">
        <f t="shared" si="65"/>
        <v>5.3988146893023794</v>
      </c>
      <c r="T56" s="11">
        <f t="shared" si="66"/>
        <v>5.4191050104628422</v>
      </c>
      <c r="U56" s="11">
        <f t="shared" si="67"/>
        <v>0</v>
      </c>
      <c r="V56" s="11">
        <f t="shared" si="68"/>
        <v>0</v>
      </c>
      <c r="W56" s="11">
        <f t="shared" si="99"/>
        <v>0</v>
      </c>
      <c r="X56" s="11">
        <f t="shared" si="69"/>
        <v>3.2755286695049803</v>
      </c>
      <c r="Y56" s="11">
        <f t="shared" si="20"/>
        <v>7.1874916789181507</v>
      </c>
      <c r="Z56" s="11">
        <f t="shared" si="21"/>
        <v>-7.9701446004615333</v>
      </c>
      <c r="AA56" s="11">
        <f t="shared" si="70"/>
        <v>11.771417528062443</v>
      </c>
      <c r="AB56" s="11">
        <f t="shared" si="71"/>
        <v>2.8175015922931794</v>
      </c>
      <c r="AC56" s="11">
        <f t="shared" si="72"/>
        <v>0</v>
      </c>
      <c r="AD56" s="11">
        <f t="shared" si="73"/>
        <v>0</v>
      </c>
      <c r="AE56" s="11">
        <f t="shared" si="100"/>
        <v>0</v>
      </c>
      <c r="AF56" s="11" t="str">
        <f t="shared" si="74"/>
        <v>Section 2</v>
      </c>
      <c r="AG56" s="11">
        <f t="shared" si="75"/>
        <v>2.6201248096118128</v>
      </c>
      <c r="AH56" s="11">
        <f t="shared" si="76"/>
        <v>5.7493391653500456</v>
      </c>
      <c r="AI56" s="11">
        <f t="shared" si="77"/>
        <v>5.4191050104628422</v>
      </c>
      <c r="AJ56" s="11">
        <f t="shared" si="78"/>
        <v>650.29260125554106</v>
      </c>
      <c r="AK56" s="11">
        <f t="shared" si="79"/>
        <v>0</v>
      </c>
      <c r="AL56" s="11">
        <f t="shared" si="101"/>
        <v>650.29260125554106</v>
      </c>
      <c r="AM56" s="11">
        <f t="shared" si="80"/>
        <v>6.3182240270641952</v>
      </c>
      <c r="AN56" s="11">
        <f t="shared" si="33"/>
        <v>5.0154609924141278</v>
      </c>
      <c r="AO56" s="11">
        <f t="shared" si="81"/>
        <v>1.1581977982436042</v>
      </c>
      <c r="AP56" s="11">
        <f t="shared" si="82"/>
        <v>430.83060923024243</v>
      </c>
      <c r="AQ56" s="11">
        <f t="shared" si="83"/>
        <v>0</v>
      </c>
      <c r="AR56" s="11"/>
      <c r="AS56" s="11"/>
      <c r="AT56" s="11">
        <f t="shared" si="84"/>
        <v>430.83060923024243</v>
      </c>
      <c r="AU56" s="11">
        <f t="shared" si="102"/>
        <v>65.5</v>
      </c>
      <c r="AV56" s="11"/>
      <c r="AW56" s="11">
        <f t="shared" si="85"/>
        <v>0</v>
      </c>
      <c r="AX56" s="11">
        <f t="shared" si="86"/>
        <v>0</v>
      </c>
      <c r="AY56" s="11">
        <f t="shared" si="87"/>
        <v>0.66251808554860347</v>
      </c>
      <c r="AZ56" s="11">
        <f>(AL56-AX56*COS(RADIANS(w))-AW56*SIN(RADIANS(D56))-AX56*SIN(RADIANS(w))*COS(RADIANS(D56-f))/SIN(RADIANS(D56-f))-AW56*COS(RADIANS(D56))*COS(RADIANS(D56-f))/SIN(RADIANS(D56-f)))*AY56</f>
        <v>430.83060923024243</v>
      </c>
      <c r="BA56" s="11">
        <f t="shared" si="103"/>
        <v>65.5</v>
      </c>
      <c r="BB56" s="11">
        <f t="shared" si="88"/>
        <v>417.55582767196307</v>
      </c>
      <c r="BC56" s="11">
        <f t="shared" si="89"/>
        <v>106.12325205572868</v>
      </c>
      <c r="BD56" s="11">
        <f t="shared" si="90"/>
        <v>685.91045321628201</v>
      </c>
      <c r="BE56" s="11">
        <f t="shared" si="91"/>
        <v>544.16934919981236</v>
      </c>
      <c r="BF56" s="11">
        <f t="shared" si="92"/>
        <v>417.55582767196307</v>
      </c>
      <c r="BG56" s="11">
        <f t="shared" si="93"/>
        <v>0.28722040615349498</v>
      </c>
      <c r="BH56" s="11">
        <f t="shared" si="94"/>
        <v>0.27837055178130876</v>
      </c>
      <c r="BI56" s="12">
        <f t="shared" si="104"/>
        <v>7.0748834703819125E-2</v>
      </c>
    </row>
    <row r="57" spans="4:61">
      <c r="D57" s="10">
        <v>65</v>
      </c>
      <c r="E57" s="11">
        <f t="shared" si="7"/>
        <v>-0.98377133530773042</v>
      </c>
      <c r="F57" s="11">
        <f t="shared" si="59"/>
        <v>2.3315382907749931</v>
      </c>
      <c r="G57" s="11">
        <f t="shared" si="9"/>
        <v>5</v>
      </c>
      <c r="H57" s="11">
        <f t="shared" si="60"/>
        <v>5.8288457269374829</v>
      </c>
      <c r="I57" s="11">
        <f t="shared" si="95"/>
        <v>4.845074391629753</v>
      </c>
      <c r="J57" s="11">
        <f t="shared" si="96"/>
        <v>0</v>
      </c>
      <c r="K57" s="11">
        <f t="shared" si="61"/>
        <v>0</v>
      </c>
      <c r="L57" s="11">
        <f t="shared" si="97"/>
        <v>0</v>
      </c>
      <c r="M57" s="11">
        <f t="shared" si="62"/>
        <v>2.692284965677787</v>
      </c>
      <c r="N57" s="11">
        <f>TAN(RADIANS(D57))*(h0ft/(TAN(RADIANS(D57))-TAN(RADIANS(B))))</f>
        <v>5.7736237408798532</v>
      </c>
      <c r="O57" s="11">
        <f t="shared" si="63"/>
        <v>0.90605399379947649</v>
      </c>
      <c r="P57" s="11">
        <f t="shared" si="64"/>
        <v>2.2697850496671697</v>
      </c>
      <c r="Q57" s="11">
        <f t="shared" si="14"/>
        <v>2.6056217349975409E-2</v>
      </c>
      <c r="R57" s="11">
        <f t="shared" si="98"/>
        <v>1.0282739046586411</v>
      </c>
      <c r="S57" s="11">
        <f t="shared" si="65"/>
        <v>5.524168520067624</v>
      </c>
      <c r="T57" s="11">
        <f t="shared" si="66"/>
        <v>5.5947273067685099</v>
      </c>
      <c r="U57" s="11">
        <f t="shared" si="67"/>
        <v>0</v>
      </c>
      <c r="V57" s="11">
        <f t="shared" si="68"/>
        <v>0</v>
      </c>
      <c r="W57" s="11">
        <f t="shared" si="99"/>
        <v>0</v>
      </c>
      <c r="X57" s="11">
        <f t="shared" si="69"/>
        <v>3.3515824128048619</v>
      </c>
      <c r="Y57" s="11">
        <f t="shared" si="20"/>
        <v>7.1874916789181507</v>
      </c>
      <c r="Z57" s="11">
        <f t="shared" si="21"/>
        <v>-7.9701446004615333</v>
      </c>
      <c r="AA57" s="11">
        <f t="shared" si="70"/>
        <v>12.044735351621682</v>
      </c>
      <c r="AB57" s="11">
        <f t="shared" si="71"/>
        <v>3.0908194158524185</v>
      </c>
      <c r="AC57" s="11">
        <f t="shared" si="72"/>
        <v>0</v>
      </c>
      <c r="AD57" s="11">
        <f t="shared" si="73"/>
        <v>0</v>
      </c>
      <c r="AE57" s="11">
        <f t="shared" si="100"/>
        <v>0</v>
      </c>
      <c r="AF57" s="11" t="str">
        <f t="shared" si="74"/>
        <v>Section 2</v>
      </c>
      <c r="AG57" s="11">
        <f t="shared" si="75"/>
        <v>2.692284965677787</v>
      </c>
      <c r="AH57" s="11">
        <f t="shared" si="76"/>
        <v>5.7736237408798532</v>
      </c>
      <c r="AI57" s="11">
        <f t="shared" si="77"/>
        <v>5.5947273067685099</v>
      </c>
      <c r="AJ57" s="11">
        <f t="shared" si="78"/>
        <v>671.36727681222123</v>
      </c>
      <c r="AK57" s="11">
        <f t="shared" si="79"/>
        <v>0</v>
      </c>
      <c r="AL57" s="11">
        <f t="shared" si="101"/>
        <v>671.36727681222123</v>
      </c>
      <c r="AM57" s="11">
        <f t="shared" si="80"/>
        <v>6.3704889480844491</v>
      </c>
      <c r="AN57" s="11">
        <f t="shared" si="33"/>
        <v>5.0154609924141278</v>
      </c>
      <c r="AO57" s="11">
        <f t="shared" si="81"/>
        <v>1.1548052144149117</v>
      </c>
      <c r="AP57" s="11">
        <f t="shared" si="82"/>
        <v>438.09252351242276</v>
      </c>
      <c r="AQ57" s="11">
        <f t="shared" si="83"/>
        <v>0</v>
      </c>
      <c r="AR57" s="11"/>
      <c r="AS57" s="11"/>
      <c r="AT57" s="11">
        <f t="shared" si="84"/>
        <v>438.09252351242276</v>
      </c>
      <c r="AU57" s="11">
        <f t="shared" si="102"/>
        <v>65</v>
      </c>
      <c r="AV57" s="11"/>
      <c r="AW57" s="11">
        <f t="shared" si="85"/>
        <v>0</v>
      </c>
      <c r="AX57" s="11">
        <f t="shared" si="86"/>
        <v>0</v>
      </c>
      <c r="AY57" s="11">
        <f t="shared" si="87"/>
        <v>0.65253779658813404</v>
      </c>
      <c r="AZ57" s="11">
        <f>(AL57-AX57*COS(RADIANS(w))-AW57*SIN(RADIANS(D57))-AX57*SIN(RADIANS(w))*COS(RADIANS(D57-f))/SIN(RADIANS(D57-f))-AW57*COS(RADIANS(D57))*COS(RADIANS(D57-f))/SIN(RADIANS(D57-f)))*AY57</f>
        <v>438.0925235124227</v>
      </c>
      <c r="BA57" s="11">
        <f t="shared" si="103"/>
        <v>65</v>
      </c>
      <c r="BB57" s="11">
        <f t="shared" si="88"/>
        <v>424.59398736538952</v>
      </c>
      <c r="BC57" s="11">
        <f t="shared" si="89"/>
        <v>107.91202458781927</v>
      </c>
      <c r="BD57" s="11">
        <f t="shared" si="90"/>
        <v>705.52241308558371</v>
      </c>
      <c r="BE57" s="11">
        <f t="shared" si="91"/>
        <v>563.45525222440199</v>
      </c>
      <c r="BF57" s="11">
        <f t="shared" si="92"/>
        <v>424.59398736538952</v>
      </c>
      <c r="BG57" s="11">
        <f t="shared" si="93"/>
        <v>0.29206168234161511</v>
      </c>
      <c r="BH57" s="11">
        <f t="shared" si="94"/>
        <v>0.283062658243593</v>
      </c>
      <c r="BI57" s="12">
        <f t="shared" si="104"/>
        <v>7.194134972521285E-2</v>
      </c>
    </row>
    <row r="58" spans="4:61">
      <c r="D58" s="10">
        <v>64.5</v>
      </c>
      <c r="E58" s="11">
        <f t="shared" si="7"/>
        <v>-0.98377133530773042</v>
      </c>
      <c r="F58" s="11">
        <f t="shared" si="59"/>
        <v>2.3848776634908018</v>
      </c>
      <c r="G58" s="11">
        <f t="shared" si="9"/>
        <v>5</v>
      </c>
      <c r="H58" s="11">
        <f t="shared" si="60"/>
        <v>5.9621941587270042</v>
      </c>
      <c r="I58" s="11">
        <f t="shared" si="95"/>
        <v>4.9784228234192742</v>
      </c>
      <c r="J58" s="11">
        <f t="shared" si="96"/>
        <v>0</v>
      </c>
      <c r="K58" s="11">
        <f t="shared" si="61"/>
        <v>0</v>
      </c>
      <c r="L58" s="11">
        <f t="shared" si="97"/>
        <v>0</v>
      </c>
      <c r="M58" s="11">
        <f t="shared" si="62"/>
        <v>2.7656545442582621</v>
      </c>
      <c r="N58" s="11">
        <f>TAN(RADIANS(D58))*(h0ft/(TAN(RADIANS(D58))-TAN(RADIANS(B))))</f>
        <v>5.7983153320537797</v>
      </c>
      <c r="O58" s="11">
        <f t="shared" si="63"/>
        <v>0.93074558497340276</v>
      </c>
      <c r="P58" s="11">
        <f t="shared" si="64"/>
        <v>2.3217116730591125</v>
      </c>
      <c r="Q58" s="11">
        <f t="shared" si="14"/>
        <v>2.6056217349975409E-2</v>
      </c>
      <c r="R58" s="11">
        <f t="shared" si="98"/>
        <v>1.0804614446404908</v>
      </c>
      <c r="S58" s="11">
        <f t="shared" si="65"/>
        <v>5.6505467506129525</v>
      </c>
      <c r="T58" s="11">
        <f t="shared" si="66"/>
        <v>5.7732930772956887</v>
      </c>
      <c r="U58" s="11">
        <f t="shared" si="67"/>
        <v>0</v>
      </c>
      <c r="V58" s="11">
        <f t="shared" si="68"/>
        <v>0</v>
      </c>
      <c r="W58" s="11">
        <f t="shared" si="99"/>
        <v>0</v>
      </c>
      <c r="X58" s="11">
        <f t="shared" si="69"/>
        <v>3.4282576723155795</v>
      </c>
      <c r="Y58" s="11">
        <f t="shared" si="20"/>
        <v>7.1874916789181507</v>
      </c>
      <c r="Z58" s="11">
        <f t="shared" si="21"/>
        <v>-7.9701446004615333</v>
      </c>
      <c r="AA58" s="11">
        <f t="shared" si="70"/>
        <v>12.320286746477768</v>
      </c>
      <c r="AB58" s="11">
        <f t="shared" si="71"/>
        <v>3.3663708107085042</v>
      </c>
      <c r="AC58" s="11">
        <f t="shared" si="72"/>
        <v>0</v>
      </c>
      <c r="AD58" s="11">
        <f t="shared" si="73"/>
        <v>0</v>
      </c>
      <c r="AE58" s="11">
        <f t="shared" si="100"/>
        <v>0</v>
      </c>
      <c r="AF58" s="11" t="str">
        <f t="shared" si="74"/>
        <v>Section 2</v>
      </c>
      <c r="AG58" s="11">
        <f t="shared" si="75"/>
        <v>2.7656545442582621</v>
      </c>
      <c r="AH58" s="11">
        <f t="shared" si="76"/>
        <v>5.7983153320537797</v>
      </c>
      <c r="AI58" s="11">
        <f t="shared" si="77"/>
        <v>5.7732930772956887</v>
      </c>
      <c r="AJ58" s="11">
        <f t="shared" si="78"/>
        <v>692.79516927548264</v>
      </c>
      <c r="AK58" s="11">
        <f t="shared" si="79"/>
        <v>0</v>
      </c>
      <c r="AL58" s="11">
        <f t="shared" si="101"/>
        <v>692.79516927548264</v>
      </c>
      <c r="AM58" s="11">
        <f t="shared" si="80"/>
        <v>6.4241190639733876</v>
      </c>
      <c r="AN58" s="11">
        <f t="shared" si="33"/>
        <v>5.0154609924141278</v>
      </c>
      <c r="AO58" s="11">
        <f t="shared" si="81"/>
        <v>1.1514569594648394</v>
      </c>
      <c r="AP58" s="11">
        <f t="shared" si="82"/>
        <v>445.21113361448494</v>
      </c>
      <c r="AQ58" s="11">
        <f t="shared" si="83"/>
        <v>0</v>
      </c>
      <c r="AR58" s="11"/>
      <c r="AS58" s="11"/>
      <c r="AT58" s="11">
        <f t="shared" si="84"/>
        <v>445.21113361448494</v>
      </c>
      <c r="AU58" s="11">
        <f t="shared" si="102"/>
        <v>64.5</v>
      </c>
      <c r="AV58" s="11"/>
      <c r="AW58" s="11">
        <f t="shared" si="85"/>
        <v>0</v>
      </c>
      <c r="AX58" s="11">
        <f t="shared" si="86"/>
        <v>0</v>
      </c>
      <c r="AY58" s="11">
        <f t="shared" si="87"/>
        <v>0.64263025113192085</v>
      </c>
      <c r="AZ58" s="11">
        <f>(AL58-AX58*COS(RADIANS(w))-AW58*SIN(RADIANS(D58))-AX58*SIN(RADIANS(w))*COS(RADIANS(D58-f))/SIN(RADIANS(D58-f))-AW58*COS(RADIANS(D58))*COS(RADIANS(D58-f))/SIN(RADIANS(D58-f)))*AY58</f>
        <v>445.21113361448499</v>
      </c>
      <c r="BA58" s="11">
        <f t="shared" si="103"/>
        <v>64.5</v>
      </c>
      <c r="BB58" s="11">
        <f t="shared" si="88"/>
        <v>431.49325837668414</v>
      </c>
      <c r="BC58" s="11">
        <f t="shared" si="89"/>
        <v>109.66549808288353</v>
      </c>
      <c r="BD58" s="11">
        <f t="shared" si="90"/>
        <v>725.41480922966878</v>
      </c>
      <c r="BE58" s="11">
        <f t="shared" si="91"/>
        <v>583.12967119259918</v>
      </c>
      <c r="BF58" s="11">
        <f t="shared" si="92"/>
        <v>431.4932583766842</v>
      </c>
      <c r="BG58" s="11">
        <f t="shared" si="93"/>
        <v>0.29680742240965668</v>
      </c>
      <c r="BH58" s="11">
        <f t="shared" si="94"/>
        <v>0.28766217225112278</v>
      </c>
      <c r="BI58" s="12">
        <f t="shared" si="104"/>
        <v>7.3110332055255689E-2</v>
      </c>
    </row>
    <row r="59" spans="4:61">
      <c r="D59" s="10">
        <v>64</v>
      </c>
      <c r="E59" s="11">
        <f t="shared" si="7"/>
        <v>-0.98377133530773042</v>
      </c>
      <c r="F59" s="11">
        <f t="shared" si="59"/>
        <v>2.4386629428293074</v>
      </c>
      <c r="G59" s="11">
        <f t="shared" si="9"/>
        <v>5</v>
      </c>
      <c r="H59" s="11">
        <f t="shared" si="60"/>
        <v>6.0966573570732683</v>
      </c>
      <c r="I59" s="11">
        <f t="shared" si="95"/>
        <v>5.1128860217655383</v>
      </c>
      <c r="J59" s="11">
        <f t="shared" si="96"/>
        <v>0</v>
      </c>
      <c r="K59" s="11">
        <f t="shared" si="61"/>
        <v>0</v>
      </c>
      <c r="L59" s="11">
        <f t="shared" si="97"/>
        <v>0</v>
      </c>
      <c r="M59" s="11">
        <f t="shared" si="62"/>
        <v>2.8402756688542801</v>
      </c>
      <c r="N59" s="11">
        <f>TAN(RADIANS(D59))*(h0ft/(TAN(RADIANS(D59))-TAN(RADIANS(B))))</f>
        <v>5.8234281149961351</v>
      </c>
      <c r="O59" s="11">
        <f t="shared" si="63"/>
        <v>0.95585836791575718</v>
      </c>
      <c r="P59" s="11">
        <f t="shared" si="64"/>
        <v>2.374072392768388</v>
      </c>
      <c r="Q59" s="11">
        <f t="shared" si="14"/>
        <v>2.6056217349975409E-2</v>
      </c>
      <c r="R59" s="11">
        <f t="shared" si="98"/>
        <v>1.1346384813327239</v>
      </c>
      <c r="S59" s="11">
        <f t="shared" si="65"/>
        <v>5.7779814782090648</v>
      </c>
      <c r="T59" s="11">
        <f t="shared" si="66"/>
        <v>5.9549048415840335</v>
      </c>
      <c r="U59" s="11">
        <f t="shared" si="67"/>
        <v>0</v>
      </c>
      <c r="V59" s="11">
        <f t="shared" si="68"/>
        <v>0</v>
      </c>
      <c r="W59" s="11">
        <f t="shared" si="99"/>
        <v>0</v>
      </c>
      <c r="X59" s="11">
        <f t="shared" si="69"/>
        <v>3.5055739218543391</v>
      </c>
      <c r="Y59" s="11">
        <f t="shared" si="20"/>
        <v>7.1874916789181507</v>
      </c>
      <c r="Z59" s="11">
        <f t="shared" si="21"/>
        <v>-7.9701446004615333</v>
      </c>
      <c r="AA59" s="11">
        <f t="shared" si="70"/>
        <v>12.598141696580266</v>
      </c>
      <c r="AB59" s="11">
        <f t="shared" si="71"/>
        <v>3.6442257608110018</v>
      </c>
      <c r="AC59" s="11">
        <f t="shared" si="72"/>
        <v>0</v>
      </c>
      <c r="AD59" s="11">
        <f t="shared" si="73"/>
        <v>0</v>
      </c>
      <c r="AE59" s="11">
        <f t="shared" si="100"/>
        <v>0</v>
      </c>
      <c r="AF59" s="11" t="str">
        <f t="shared" si="74"/>
        <v>Section 2</v>
      </c>
      <c r="AG59" s="11">
        <f t="shared" si="75"/>
        <v>2.8402756688542801</v>
      </c>
      <c r="AH59" s="11">
        <f t="shared" si="76"/>
        <v>5.8234281149961351</v>
      </c>
      <c r="AI59" s="11">
        <f t="shared" si="77"/>
        <v>5.9549048415840335</v>
      </c>
      <c r="AJ59" s="11">
        <f t="shared" si="78"/>
        <v>714.58858099008398</v>
      </c>
      <c r="AK59" s="11">
        <f t="shared" si="79"/>
        <v>0</v>
      </c>
      <c r="AL59" s="11">
        <f t="shared" si="101"/>
        <v>714.58858099008398</v>
      </c>
      <c r="AM59" s="11">
        <f t="shared" si="80"/>
        <v>6.4791574209624709</v>
      </c>
      <c r="AN59" s="11">
        <f t="shared" si="33"/>
        <v>5.0154609924141278</v>
      </c>
      <c r="AO59" s="11">
        <f t="shared" si="81"/>
        <v>1.1481516700600283</v>
      </c>
      <c r="AP59" s="11">
        <f t="shared" si="82"/>
        <v>452.18676909571997</v>
      </c>
      <c r="AQ59" s="11">
        <f t="shared" si="83"/>
        <v>0</v>
      </c>
      <c r="AR59" s="11"/>
      <c r="AS59" s="11"/>
      <c r="AT59" s="11">
        <f t="shared" si="84"/>
        <v>452.18676909571997</v>
      </c>
      <c r="AU59" s="11">
        <f t="shared" si="102"/>
        <v>64</v>
      </c>
      <c r="AV59" s="11"/>
      <c r="AW59" s="11">
        <f t="shared" si="85"/>
        <v>0</v>
      </c>
      <c r="AX59" s="11">
        <f t="shared" si="86"/>
        <v>0</v>
      </c>
      <c r="AY59" s="11">
        <f t="shared" si="87"/>
        <v>0.63279316396184437</v>
      </c>
      <c r="AZ59" s="11">
        <f>(AL59-AX59*COS(RADIANS(w))-AW59*SIN(RADIANS(D59))-AX59*SIN(RADIANS(w))*COS(RADIANS(D59-f))/SIN(RADIANS(D59-f))-AW59*COS(RADIANS(D59))*COS(RADIANS(D59-f))/SIN(RADIANS(D59-f)))*AY59</f>
        <v>452.18676909571991</v>
      </c>
      <c r="BA59" s="11">
        <f t="shared" si="103"/>
        <v>64</v>
      </c>
      <c r="BB59" s="11">
        <f t="shared" si="88"/>
        <v>438.25396011073468</v>
      </c>
      <c r="BC59" s="11">
        <f t="shared" si="89"/>
        <v>111.38375371877397</v>
      </c>
      <c r="BD59" s="11">
        <f t="shared" si="90"/>
        <v>745.6021708633582</v>
      </c>
      <c r="BE59" s="11">
        <f t="shared" si="91"/>
        <v>603.20482727131002</v>
      </c>
      <c r="BF59" s="11">
        <f t="shared" si="92"/>
        <v>438.25396011073468</v>
      </c>
      <c r="BG59" s="11">
        <f t="shared" si="93"/>
        <v>0.30145784606381326</v>
      </c>
      <c r="BH59" s="11">
        <f t="shared" si="94"/>
        <v>0.2921693067404898</v>
      </c>
      <c r="BI59" s="12">
        <f t="shared" si="104"/>
        <v>7.4255835812515977E-2</v>
      </c>
    </row>
    <row r="60" spans="4:61">
      <c r="D60" s="10">
        <v>63.5</v>
      </c>
      <c r="E60" s="11">
        <f t="shared" si="7"/>
        <v>-0.98377133530773042</v>
      </c>
      <c r="F60" s="11">
        <f t="shared" si="59"/>
        <v>2.4929080402671571</v>
      </c>
      <c r="G60" s="11">
        <f t="shared" si="9"/>
        <v>5</v>
      </c>
      <c r="H60" s="11">
        <f t="shared" si="60"/>
        <v>6.2322701006678924</v>
      </c>
      <c r="I60" s="11">
        <f t="shared" si="95"/>
        <v>5.2484987653601625</v>
      </c>
      <c r="J60" s="11">
        <f t="shared" si="96"/>
        <v>0</v>
      </c>
      <c r="K60" s="11">
        <f t="shared" si="61"/>
        <v>0</v>
      </c>
      <c r="L60" s="11">
        <f t="shared" si="97"/>
        <v>0</v>
      </c>
      <c r="M60" s="11">
        <f t="shared" si="62"/>
        <v>2.916192300387606</v>
      </c>
      <c r="N60" s="11">
        <f>TAN(RADIANS(D60))*(h0ft/(TAN(RADIANS(D60))-TAN(RADIANS(B))))</f>
        <v>5.8489768841916181</v>
      </c>
      <c r="O60" s="11">
        <f t="shared" si="63"/>
        <v>0.98140713711124117</v>
      </c>
      <c r="P60" s="11">
        <f t="shared" si="64"/>
        <v>2.4268807518115691</v>
      </c>
      <c r="Q60" s="11">
        <f t="shared" si="14"/>
        <v>2.6056217349975409E-2</v>
      </c>
      <c r="R60" s="11">
        <f t="shared" si="98"/>
        <v>1.1908790453728844</v>
      </c>
      <c r="S60" s="11">
        <f t="shared" si="65"/>
        <v>5.9065056636448379</v>
      </c>
      <c r="T60" s="11">
        <f t="shared" si="66"/>
        <v>6.1396695910599668</v>
      </c>
      <c r="U60" s="11">
        <f t="shared" si="67"/>
        <v>0</v>
      </c>
      <c r="V60" s="11">
        <f t="shared" si="68"/>
        <v>0</v>
      </c>
      <c r="W60" s="11">
        <f t="shared" si="99"/>
        <v>0</v>
      </c>
      <c r="X60" s="11">
        <f t="shared" si="69"/>
        <v>3.583551159145669</v>
      </c>
      <c r="Y60" s="11">
        <f t="shared" si="20"/>
        <v>7.1874916789181507</v>
      </c>
      <c r="Z60" s="11">
        <f t="shared" si="21"/>
        <v>-7.9701446004615333</v>
      </c>
      <c r="AA60" s="11">
        <f t="shared" si="70"/>
        <v>12.878372068668495</v>
      </c>
      <c r="AB60" s="11">
        <f t="shared" si="71"/>
        <v>3.9244561328992318</v>
      </c>
      <c r="AC60" s="11">
        <f t="shared" si="72"/>
        <v>0</v>
      </c>
      <c r="AD60" s="11">
        <f t="shared" si="73"/>
        <v>0</v>
      </c>
      <c r="AE60" s="11">
        <f t="shared" si="100"/>
        <v>0</v>
      </c>
      <c r="AF60" s="11" t="str">
        <f t="shared" si="74"/>
        <v>Section 2</v>
      </c>
      <c r="AG60" s="11">
        <f t="shared" si="75"/>
        <v>2.916192300387606</v>
      </c>
      <c r="AH60" s="11">
        <f t="shared" si="76"/>
        <v>5.8489768841916181</v>
      </c>
      <c r="AI60" s="11">
        <f t="shared" si="77"/>
        <v>6.1396695910599668</v>
      </c>
      <c r="AJ60" s="11">
        <f t="shared" si="78"/>
        <v>736.76035092719599</v>
      </c>
      <c r="AK60" s="11">
        <f t="shared" si="79"/>
        <v>0</v>
      </c>
      <c r="AL60" s="11">
        <f t="shared" si="101"/>
        <v>736.76035092719599</v>
      </c>
      <c r="AM60" s="11">
        <f t="shared" si="80"/>
        <v>6.5356490209196396</v>
      </c>
      <c r="AN60" s="11">
        <f t="shared" si="33"/>
        <v>5.0154609924141278</v>
      </c>
      <c r="AO60" s="11">
        <f t="shared" si="81"/>
        <v>1.1448880305586624</v>
      </c>
      <c r="AP60" s="11">
        <f t="shared" si="82"/>
        <v>459.01960452962101</v>
      </c>
      <c r="AQ60" s="11">
        <f t="shared" si="83"/>
        <v>0</v>
      </c>
      <c r="AR60" s="11"/>
      <c r="AS60" s="11"/>
      <c r="AT60" s="11">
        <f t="shared" si="84"/>
        <v>459.01960452962101</v>
      </c>
      <c r="AU60" s="11">
        <f t="shared" si="102"/>
        <v>63.5</v>
      </c>
      <c r="AV60" s="11"/>
      <c r="AW60" s="11">
        <f t="shared" si="85"/>
        <v>0</v>
      </c>
      <c r="AX60" s="11">
        <f t="shared" si="86"/>
        <v>0</v>
      </c>
      <c r="AY60" s="11">
        <f t="shared" si="87"/>
        <v>0.62302430356350658</v>
      </c>
      <c r="AZ60" s="11">
        <f>(AL60-AX60*COS(RADIANS(w))-AW60*SIN(RADIANS(D60))-AX60*SIN(RADIANS(w))*COS(RADIANS(D60-f))/SIN(RADIANS(D60-f))-AW60*COS(RADIANS(D60))*COS(RADIANS(D60-f))/SIN(RADIANS(D60-f)))*AY60</f>
        <v>459.01960452962101</v>
      </c>
      <c r="BA60" s="11">
        <f t="shared" si="103"/>
        <v>63.5</v>
      </c>
      <c r="BB60" s="11">
        <f t="shared" si="88"/>
        <v>444.87626176206459</v>
      </c>
      <c r="BC60" s="11">
        <f t="shared" si="89"/>
        <v>113.06683449686159</v>
      </c>
      <c r="BD60" s="11">
        <f t="shared" si="90"/>
        <v>766.09953055502183</v>
      </c>
      <c r="BE60" s="11">
        <f t="shared" si="91"/>
        <v>623.6935164303344</v>
      </c>
      <c r="BF60" s="11">
        <f t="shared" si="92"/>
        <v>444.87626176206459</v>
      </c>
      <c r="BG60" s="11">
        <f t="shared" si="93"/>
        <v>0.30601306968641401</v>
      </c>
      <c r="BH60" s="11">
        <f t="shared" si="94"/>
        <v>0.29658417450804303</v>
      </c>
      <c r="BI60" s="12">
        <f t="shared" si="104"/>
        <v>7.5377889664574399E-2</v>
      </c>
    </row>
    <row r="61" spans="4:61">
      <c r="D61" s="10">
        <v>63</v>
      </c>
      <c r="E61" s="11">
        <f t="shared" si="7"/>
        <v>-0.98377133530773042</v>
      </c>
      <c r="F61" s="11">
        <f t="shared" si="59"/>
        <v>2.5476272474721444</v>
      </c>
      <c r="G61" s="11">
        <f t="shared" si="9"/>
        <v>5</v>
      </c>
      <c r="H61" s="11">
        <f t="shared" si="60"/>
        <v>6.369068118680361</v>
      </c>
      <c r="I61" s="11">
        <f t="shared" si="95"/>
        <v>5.3852967833726311</v>
      </c>
      <c r="J61" s="11">
        <f t="shared" si="96"/>
        <v>0</v>
      </c>
      <c r="K61" s="11">
        <f t="shared" si="61"/>
        <v>0</v>
      </c>
      <c r="L61" s="11">
        <f t="shared" si="97"/>
        <v>0</v>
      </c>
      <c r="M61" s="11">
        <f t="shared" si="62"/>
        <v>2.9934503412847744</v>
      </c>
      <c r="N61" s="11">
        <f>TAN(RADIANS(D61))*(h0ft/(TAN(RADIANS(D61))-TAN(RADIANS(B))))</f>
        <v>5.8749770875134759</v>
      </c>
      <c r="O61" s="11">
        <f t="shared" si="63"/>
        <v>1.0074073404330988</v>
      </c>
      <c r="P61" s="11">
        <f t="shared" si="64"/>
        <v>2.4801506633266128</v>
      </c>
      <c r="Q61" s="11">
        <f t="shared" si="14"/>
        <v>2.6056217349975409E-2</v>
      </c>
      <c r="R61" s="11">
        <f t="shared" si="98"/>
        <v>1.2492609918076243</v>
      </c>
      <c r="S61" s="11">
        <f t="shared" si="65"/>
        <v>6.0361531685049759</v>
      </c>
      <c r="T61" s="11">
        <f t="shared" si="66"/>
        <v>6.3276990423548449</v>
      </c>
      <c r="U61" s="11">
        <f t="shared" si="67"/>
        <v>0</v>
      </c>
      <c r="V61" s="11">
        <f t="shared" si="68"/>
        <v>0</v>
      </c>
      <c r="W61" s="11">
        <f t="shared" si="99"/>
        <v>0</v>
      </c>
      <c r="X61" s="11">
        <f t="shared" si="69"/>
        <v>3.6622099284382381</v>
      </c>
      <c r="Y61" s="11">
        <f t="shared" si="20"/>
        <v>7.1874916789181507</v>
      </c>
      <c r="Z61" s="11">
        <f t="shared" si="21"/>
        <v>-7.9701446004615333</v>
      </c>
      <c r="AA61" s="11">
        <f t="shared" si="70"/>
        <v>13.161051693550636</v>
      </c>
      <c r="AB61" s="11">
        <f t="shared" si="71"/>
        <v>4.2071357577813728</v>
      </c>
      <c r="AC61" s="11">
        <f t="shared" si="72"/>
        <v>0</v>
      </c>
      <c r="AD61" s="11">
        <f t="shared" si="73"/>
        <v>0</v>
      </c>
      <c r="AE61" s="11">
        <f t="shared" si="100"/>
        <v>0</v>
      </c>
      <c r="AF61" s="11" t="str">
        <f t="shared" si="74"/>
        <v>Section 2</v>
      </c>
      <c r="AG61" s="11">
        <f t="shared" si="75"/>
        <v>2.9934503412847744</v>
      </c>
      <c r="AH61" s="11">
        <f t="shared" si="76"/>
        <v>5.8749770875134759</v>
      </c>
      <c r="AI61" s="11">
        <f t="shared" si="77"/>
        <v>6.3276990423548449</v>
      </c>
      <c r="AJ61" s="11">
        <f t="shared" si="78"/>
        <v>759.32388508258134</v>
      </c>
      <c r="AK61" s="11">
        <f t="shared" si="79"/>
        <v>0</v>
      </c>
      <c r="AL61" s="11">
        <f t="shared" si="101"/>
        <v>759.32388508258134</v>
      </c>
      <c r="AM61" s="11">
        <f t="shared" si="80"/>
        <v>6.5936409308170747</v>
      </c>
      <c r="AN61" s="11">
        <f t="shared" si="33"/>
        <v>5.0154609924141278</v>
      </c>
      <c r="AO61" s="11">
        <f t="shared" si="81"/>
        <v>1.1416647708005672</v>
      </c>
      <c r="AP61" s="11">
        <f t="shared" si="82"/>
        <v>465.70965652612279</v>
      </c>
      <c r="AQ61" s="11">
        <f t="shared" si="83"/>
        <v>0</v>
      </c>
      <c r="AR61" s="11"/>
      <c r="AS61" s="11"/>
      <c r="AT61" s="11">
        <f t="shared" si="84"/>
        <v>465.70965652612279</v>
      </c>
      <c r="AU61" s="11">
        <f t="shared" si="102"/>
        <v>63</v>
      </c>
      <c r="AV61" s="11"/>
      <c r="AW61" s="11">
        <f t="shared" si="85"/>
        <v>0</v>
      </c>
      <c r="AX61" s="11">
        <f t="shared" si="86"/>
        <v>0</v>
      </c>
      <c r="AY61" s="11">
        <f t="shared" si="87"/>
        <v>0.61332148991398305</v>
      </c>
      <c r="AZ61" s="11">
        <f>(AL61-AX61*COS(RADIANS(w))-AW61*SIN(RADIANS(D61))-AX61*SIN(RADIANS(w))*COS(RADIANS(D61-f))/SIN(RADIANS(D61-f))-AW61*COS(RADIANS(D61))*COS(RADIANS(D61-f))/SIN(RADIANS(D61-f)))*AY61</f>
        <v>465.70965652612284</v>
      </c>
      <c r="BA61" s="11">
        <f t="shared" si="103"/>
        <v>63</v>
      </c>
      <c r="BB61" s="11">
        <f t="shared" si="88"/>
        <v>451.36017942882188</v>
      </c>
      <c r="BC61" s="11">
        <f t="shared" si="89"/>
        <v>114.7147445085462</v>
      </c>
      <c r="BD61" s="11">
        <f t="shared" si="90"/>
        <v>786.92245849614346</v>
      </c>
      <c r="BE61" s="11">
        <f t="shared" si="91"/>
        <v>644.60914057403522</v>
      </c>
      <c r="BF61" s="11">
        <f t="shared" si="92"/>
        <v>451.36017942882188</v>
      </c>
      <c r="BG61" s="11">
        <f t="shared" si="93"/>
        <v>0.31047310435074854</v>
      </c>
      <c r="BH61" s="11">
        <f t="shared" si="94"/>
        <v>0.30090678628588124</v>
      </c>
      <c r="BI61" s="12">
        <f t="shared" si="104"/>
        <v>7.6476496339030794E-2</v>
      </c>
    </row>
    <row r="62" spans="4:61">
      <c r="D62" s="10">
        <v>62.5</v>
      </c>
      <c r="E62" s="11">
        <f t="shared" si="7"/>
        <v>-0.98377133530773042</v>
      </c>
      <c r="F62" s="11">
        <f t="shared" si="59"/>
        <v>2.6028352527587311</v>
      </c>
      <c r="G62" s="11">
        <f t="shared" si="9"/>
        <v>5</v>
      </c>
      <c r="H62" s="11">
        <f t="shared" si="60"/>
        <v>6.5070881318968272</v>
      </c>
      <c r="I62" s="11">
        <f t="shared" si="95"/>
        <v>5.5233167965890964</v>
      </c>
      <c r="J62" s="11">
        <f t="shared" si="96"/>
        <v>0</v>
      </c>
      <c r="K62" s="11">
        <f t="shared" si="61"/>
        <v>0</v>
      </c>
      <c r="L62" s="11">
        <f t="shared" si="97"/>
        <v>0</v>
      </c>
      <c r="M62" s="11">
        <f t="shared" si="62"/>
        <v>3.0720977466590056</v>
      </c>
      <c r="N62" s="11">
        <f>TAN(RADIANS(D62))*(h0ft/(TAN(RADIANS(D62))-TAN(RADIANS(B))))</f>
        <v>5.9014448636403438</v>
      </c>
      <c r="O62" s="11">
        <f t="shared" si="63"/>
        <v>1.0338751165599653</v>
      </c>
      <c r="P62" s="11">
        <f t="shared" si="64"/>
        <v>2.5338964265925412</v>
      </c>
      <c r="Q62" s="11">
        <f t="shared" si="14"/>
        <v>2.6056217349975409E-2</v>
      </c>
      <c r="R62" s="11">
        <f t="shared" si="98"/>
        <v>1.3098662316971217</v>
      </c>
      <c r="S62" s="11">
        <f t="shared" si="65"/>
        <v>6.1669587941584645</v>
      </c>
      <c r="T62" s="11">
        <f t="shared" si="66"/>
        <v>6.519109907897831</v>
      </c>
      <c r="U62" s="11">
        <f t="shared" si="67"/>
        <v>0</v>
      </c>
      <c r="V62" s="11">
        <f t="shared" si="68"/>
        <v>0</v>
      </c>
      <c r="W62" s="11">
        <f t="shared" si="99"/>
        <v>0</v>
      </c>
      <c r="X62" s="11">
        <f t="shared" si="69"/>
        <v>3.7415713441596399</v>
      </c>
      <c r="Y62" s="11">
        <f t="shared" si="20"/>
        <v>7.1874916789181507</v>
      </c>
      <c r="Z62" s="11">
        <f t="shared" si="21"/>
        <v>-7.9701446004615333</v>
      </c>
      <c r="AA62" s="11">
        <f t="shared" si="70"/>
        <v>13.446256451113006</v>
      </c>
      <c r="AB62" s="11">
        <f t="shared" si="71"/>
        <v>4.4923405153437432</v>
      </c>
      <c r="AC62" s="11">
        <f t="shared" si="72"/>
        <v>0</v>
      </c>
      <c r="AD62" s="11">
        <f t="shared" si="73"/>
        <v>0</v>
      </c>
      <c r="AE62" s="11">
        <f t="shared" si="100"/>
        <v>0</v>
      </c>
      <c r="AF62" s="11" t="str">
        <f t="shared" si="74"/>
        <v>Section 2</v>
      </c>
      <c r="AG62" s="11">
        <f t="shared" si="75"/>
        <v>3.0720977466590056</v>
      </c>
      <c r="AH62" s="11">
        <f t="shared" si="76"/>
        <v>5.9014448636403438</v>
      </c>
      <c r="AI62" s="11">
        <f t="shared" si="77"/>
        <v>6.519109907897831</v>
      </c>
      <c r="AJ62" s="11">
        <f t="shared" si="78"/>
        <v>782.29318894773974</v>
      </c>
      <c r="AK62" s="11">
        <f t="shared" si="79"/>
        <v>0</v>
      </c>
      <c r="AL62" s="11">
        <f t="shared" si="101"/>
        <v>782.29318894773974</v>
      </c>
      <c r="AM62" s="11">
        <f t="shared" si="80"/>
        <v>6.6531823996952273</v>
      </c>
      <c r="AN62" s="11">
        <f t="shared" si="33"/>
        <v>5.0154609924141278</v>
      </c>
      <c r="AO62" s="11">
        <f t="shared" si="81"/>
        <v>1.1384806640157232</v>
      </c>
      <c r="AP62" s="11">
        <f t="shared" si="82"/>
        <v>472.25678028739014</v>
      </c>
      <c r="AQ62" s="11">
        <f t="shared" si="83"/>
        <v>0</v>
      </c>
      <c r="AR62" s="11"/>
      <c r="AS62" s="11"/>
      <c r="AT62" s="11">
        <f t="shared" si="84"/>
        <v>472.25678028739014</v>
      </c>
      <c r="AU62" s="11">
        <f t="shared" si="102"/>
        <v>62.5</v>
      </c>
      <c r="AV62" s="11"/>
      <c r="AW62" s="11">
        <f t="shared" si="85"/>
        <v>0</v>
      </c>
      <c r="AX62" s="11">
        <f t="shared" si="86"/>
        <v>0</v>
      </c>
      <c r="AY62" s="11">
        <f t="shared" si="87"/>
        <v>0.6036825923572483</v>
      </c>
      <c r="AZ62" s="11">
        <f>(AL62-AX62*COS(RADIANS(w))-AW62*SIN(RADIANS(D62))-AX62*SIN(RADIANS(w))*COS(RADIANS(D62-f))/SIN(RADIANS(D62-f))-AW62*COS(RADIANS(D62))*COS(RADIANS(D62-f))/SIN(RADIANS(D62-f)))*AY62</f>
        <v>472.2567802873902</v>
      </c>
      <c r="BA62" s="11">
        <f t="shared" si="103"/>
        <v>62.5</v>
      </c>
      <c r="BB62" s="11">
        <f t="shared" si="88"/>
        <v>457.70557277469203</v>
      </c>
      <c r="BC62" s="11">
        <f t="shared" si="89"/>
        <v>116.32744808686998</v>
      </c>
      <c r="BD62" s="11">
        <f t="shared" si="90"/>
        <v>808.08709886334395</v>
      </c>
      <c r="BE62" s="11">
        <f t="shared" si="91"/>
        <v>665.96574086086969</v>
      </c>
      <c r="BF62" s="11">
        <f t="shared" si="92"/>
        <v>457.70557277469203</v>
      </c>
      <c r="BG62" s="11">
        <f t="shared" si="93"/>
        <v>0.31483785352492683</v>
      </c>
      <c r="BH62" s="11">
        <f t="shared" si="94"/>
        <v>0.3051370485164614</v>
      </c>
      <c r="BI62" s="12">
        <f t="shared" si="104"/>
        <v>7.7551632057913322E-2</v>
      </c>
    </row>
    <row r="63" spans="4:61">
      <c r="D63" s="10">
        <v>62</v>
      </c>
      <c r="E63" s="11">
        <f t="shared" si="7"/>
        <v>-0.98377133530773042</v>
      </c>
      <c r="F63" s="11">
        <f t="shared" si="59"/>
        <v>2.6585471583073939</v>
      </c>
      <c r="G63" s="11">
        <f t="shared" si="9"/>
        <v>5</v>
      </c>
      <c r="H63" s="11">
        <f t="shared" si="60"/>
        <v>6.6463678957684849</v>
      </c>
      <c r="I63" s="11">
        <f t="shared" si="95"/>
        <v>5.662596560460754</v>
      </c>
      <c r="J63" s="11">
        <f t="shared" si="96"/>
        <v>0</v>
      </c>
      <c r="K63" s="11">
        <f t="shared" si="61"/>
        <v>0</v>
      </c>
      <c r="L63" s="11">
        <f t="shared" si="97"/>
        <v>0</v>
      </c>
      <c r="M63" s="11">
        <f t="shared" si="62"/>
        <v>3.1521846431628009</v>
      </c>
      <c r="N63" s="11">
        <f>TAN(RADIANS(D63))*(h0ft/(TAN(RADIANS(D63))-TAN(RADIANS(B))))</f>
        <v>5.9283970820545626</v>
      </c>
      <c r="O63" s="11">
        <f t="shared" si="63"/>
        <v>1.0608273349741857</v>
      </c>
      <c r="P63" s="11">
        <f t="shared" si="64"/>
        <v>2.5881327437927157</v>
      </c>
      <c r="Q63" s="11">
        <f t="shared" si="14"/>
        <v>2.6056217349975409E-2</v>
      </c>
      <c r="R63" s="11">
        <f t="shared" si="98"/>
        <v>1.3727809805785267</v>
      </c>
      <c r="S63" s="11">
        <f t="shared" si="65"/>
        <v>6.2989583225567767</v>
      </c>
      <c r="T63" s="11">
        <f t="shared" si="66"/>
        <v>6.7140241851775482</v>
      </c>
      <c r="U63" s="11">
        <f t="shared" si="67"/>
        <v>0</v>
      </c>
      <c r="V63" s="11">
        <f t="shared" si="68"/>
        <v>0</v>
      </c>
      <c r="W63" s="11">
        <f t="shared" si="99"/>
        <v>0</v>
      </c>
      <c r="X63" s="11">
        <f t="shared" si="69"/>
        <v>3.8216571156691779</v>
      </c>
      <c r="Y63" s="11">
        <f t="shared" si="20"/>
        <v>7.1874916789181507</v>
      </c>
      <c r="Z63" s="11">
        <f t="shared" si="21"/>
        <v>-7.9701446004615333</v>
      </c>
      <c r="AA63" s="11">
        <f t="shared" si="70"/>
        <v>13.734064359275278</v>
      </c>
      <c r="AB63" s="11">
        <f t="shared" si="71"/>
        <v>4.7801484235060148</v>
      </c>
      <c r="AC63" s="11">
        <f t="shared" si="72"/>
        <v>0</v>
      </c>
      <c r="AD63" s="11">
        <f t="shared" si="73"/>
        <v>0</v>
      </c>
      <c r="AE63" s="11">
        <f t="shared" si="100"/>
        <v>0</v>
      </c>
      <c r="AF63" s="11" t="str">
        <f t="shared" si="74"/>
        <v>Section 2</v>
      </c>
      <c r="AG63" s="11">
        <f t="shared" si="75"/>
        <v>3.1521846431628009</v>
      </c>
      <c r="AH63" s="11">
        <f t="shared" si="76"/>
        <v>5.9283970820545626</v>
      </c>
      <c r="AI63" s="11">
        <f t="shared" si="77"/>
        <v>6.7140241851775482</v>
      </c>
      <c r="AJ63" s="11">
        <f t="shared" si="78"/>
        <v>805.68290222130577</v>
      </c>
      <c r="AK63" s="11">
        <f t="shared" si="79"/>
        <v>0</v>
      </c>
      <c r="AL63" s="11">
        <f t="shared" si="101"/>
        <v>805.68290222130577</v>
      </c>
      <c r="AM63" s="11">
        <f t="shared" si="80"/>
        <v>6.7143249837272885</v>
      </c>
      <c r="AN63" s="11">
        <f t="shared" si="33"/>
        <v>5.0154609924141278</v>
      </c>
      <c r="AO63" s="11">
        <f t="shared" si="81"/>
        <v>1.1353345248437663</v>
      </c>
      <c r="AP63" s="11">
        <f t="shared" si="82"/>
        <v>478.66066567241739</v>
      </c>
      <c r="AQ63" s="11">
        <f t="shared" si="83"/>
        <v>0</v>
      </c>
      <c r="AR63" s="11"/>
      <c r="AS63" s="11"/>
      <c r="AT63" s="11">
        <f t="shared" si="84"/>
        <v>478.66066567241739</v>
      </c>
      <c r="AU63" s="11">
        <f t="shared" si="102"/>
        <v>62</v>
      </c>
      <c r="AV63" s="11"/>
      <c r="AW63" s="11">
        <f t="shared" si="85"/>
        <v>0</v>
      </c>
      <c r="AX63" s="11">
        <f t="shared" si="86"/>
        <v>0</v>
      </c>
      <c r="AY63" s="11">
        <f t="shared" si="87"/>
        <v>0.59410552756267676</v>
      </c>
      <c r="AZ63" s="11">
        <f>(AL63-AX63*COS(RADIANS(w))-AW63*SIN(RADIANS(D63))-AX63*SIN(RADIANS(w))*COS(RADIANS(D63-f))/SIN(RADIANS(D63-f))-AW63*COS(RADIANS(D63))*COS(RADIANS(D63-f))/SIN(RADIANS(D63-f)))*AY63</f>
        <v>478.66066567241739</v>
      </c>
      <c r="BA63" s="11">
        <f t="shared" si="103"/>
        <v>62</v>
      </c>
      <c r="BB63" s="11">
        <f t="shared" si="88"/>
        <v>463.9121412147548</v>
      </c>
      <c r="BC63" s="11">
        <f t="shared" si="89"/>
        <v>117.90486883713996</v>
      </c>
      <c r="BD63" s="11">
        <f t="shared" si="90"/>
        <v>829.61020845469909</v>
      </c>
      <c r="BE63" s="11">
        <f t="shared" si="91"/>
        <v>687.77803338416584</v>
      </c>
      <c r="BF63" s="11">
        <f t="shared" si="92"/>
        <v>463.91214121475474</v>
      </c>
      <c r="BG63" s="11">
        <f t="shared" si="93"/>
        <v>0.31910711044827827</v>
      </c>
      <c r="BH63" s="11">
        <f t="shared" si="94"/>
        <v>0.30927476080983651</v>
      </c>
      <c r="BI63" s="12">
        <f t="shared" si="104"/>
        <v>7.8603245891426643E-2</v>
      </c>
    </row>
    <row r="64" spans="4:61">
      <c r="D64" s="10">
        <v>61.5</v>
      </c>
      <c r="E64" s="11">
        <f t="shared" si="7"/>
        <v>-0.98377133530773042</v>
      </c>
      <c r="F64" s="11">
        <f t="shared" si="59"/>
        <v>2.7147784981921843</v>
      </c>
      <c r="G64" s="11">
        <f t="shared" si="9"/>
        <v>5</v>
      </c>
      <c r="H64" s="11">
        <f t="shared" si="60"/>
        <v>6.7869462454804612</v>
      </c>
      <c r="I64" s="11">
        <f t="shared" si="95"/>
        <v>5.8031749101727303</v>
      </c>
      <c r="J64" s="11">
        <f t="shared" si="96"/>
        <v>0</v>
      </c>
      <c r="K64" s="11">
        <f t="shared" si="61"/>
        <v>0</v>
      </c>
      <c r="L64" s="11">
        <f t="shared" si="97"/>
        <v>0</v>
      </c>
      <c r="M64" s="11">
        <f t="shared" si="62"/>
        <v>3.2337634561373423</v>
      </c>
      <c r="N64" s="11">
        <f>TAN(RADIANS(D64))*(h0ft/(TAN(RADIANS(D64))-TAN(RADIANS(B))))</f>
        <v>5.9558513858326902</v>
      </c>
      <c r="O64" s="11">
        <f t="shared" si="63"/>
        <v>1.0882816387523131</v>
      </c>
      <c r="P64" s="11">
        <f t="shared" si="64"/>
        <v>2.6428747375649158</v>
      </c>
      <c r="Q64" s="11">
        <f t="shared" si="14"/>
        <v>2.6056217349975409E-2</v>
      </c>
      <c r="R64" s="11">
        <f t="shared" si="98"/>
        <v>1.438096025207118</v>
      </c>
      <c r="S64" s="11">
        <f t="shared" si="65"/>
        <v>6.4321885589469883</v>
      </c>
      <c r="T64" s="11">
        <f t="shared" si="66"/>
        <v>6.9125694661963513</v>
      </c>
      <c r="U64" s="11">
        <f t="shared" si="67"/>
        <v>0</v>
      </c>
      <c r="V64" s="11">
        <f t="shared" si="68"/>
        <v>0</v>
      </c>
      <c r="W64" s="11">
        <f t="shared" si="99"/>
        <v>0</v>
      </c>
      <c r="X64" s="11">
        <f t="shared" si="69"/>
        <v>3.9024895731724478</v>
      </c>
      <c r="Y64" s="11">
        <f t="shared" si="20"/>
        <v>7.1874916789181507</v>
      </c>
      <c r="Z64" s="11">
        <f t="shared" si="21"/>
        <v>-7.9701446004615333</v>
      </c>
      <c r="AA64" s="11">
        <f t="shared" si="70"/>
        <v>14.024555667120907</v>
      </c>
      <c r="AB64" s="11">
        <f t="shared" si="71"/>
        <v>5.070639731351644</v>
      </c>
      <c r="AC64" s="11">
        <f t="shared" si="72"/>
        <v>0</v>
      </c>
      <c r="AD64" s="11">
        <f t="shared" si="73"/>
        <v>0</v>
      </c>
      <c r="AE64" s="11">
        <f t="shared" si="100"/>
        <v>0</v>
      </c>
      <c r="AF64" s="11" t="str">
        <f t="shared" si="74"/>
        <v>Section 2</v>
      </c>
      <c r="AG64" s="11">
        <f t="shared" si="75"/>
        <v>3.2337634561373423</v>
      </c>
      <c r="AH64" s="11">
        <f t="shared" si="76"/>
        <v>5.9558513858326902</v>
      </c>
      <c r="AI64" s="11">
        <f t="shared" si="77"/>
        <v>6.9125694661963513</v>
      </c>
      <c r="AJ64" s="11">
        <f t="shared" si="78"/>
        <v>829.5083359435622</v>
      </c>
      <c r="AK64" s="11">
        <f t="shared" si="79"/>
        <v>0</v>
      </c>
      <c r="AL64" s="11">
        <f t="shared" si="101"/>
        <v>829.5083359435622</v>
      </c>
      <c r="AM64" s="11">
        <f t="shared" si="80"/>
        <v>6.7771226800445703</v>
      </c>
      <c r="AN64" s="11">
        <f t="shared" si="33"/>
        <v>5.0154609924141278</v>
      </c>
      <c r="AO64" s="11">
        <f t="shared" si="81"/>
        <v>1.1322252074575663</v>
      </c>
      <c r="AP64" s="11">
        <f t="shared" si="82"/>
        <v>484.92083274262012</v>
      </c>
      <c r="AQ64" s="11">
        <f t="shared" si="83"/>
        <v>0</v>
      </c>
      <c r="AR64" s="11"/>
      <c r="AS64" s="11"/>
      <c r="AT64" s="11">
        <f t="shared" si="84"/>
        <v>484.92083274262012</v>
      </c>
      <c r="AU64" s="11">
        <f t="shared" si="102"/>
        <v>61.5</v>
      </c>
      <c r="AV64" s="11"/>
      <c r="AW64" s="11">
        <f t="shared" si="85"/>
        <v>0</v>
      </c>
      <c r="AX64" s="11">
        <f t="shared" si="86"/>
        <v>0</v>
      </c>
      <c r="AY64" s="11">
        <f t="shared" si="87"/>
        <v>0.58458825756226396</v>
      </c>
      <c r="AZ64" s="11">
        <f>(AL64-AX64*COS(RADIANS(w))-AW64*SIN(RADIANS(D64))-AX64*SIN(RADIANS(w))*COS(RADIANS(D64-f))/SIN(RADIANS(D64-f))-AW64*COS(RADIANS(D64))*COS(RADIANS(D64-f))/SIN(RADIANS(D64-f)))*AY64</f>
        <v>484.92083274262012</v>
      </c>
      <c r="BA64" s="11">
        <f t="shared" si="103"/>
        <v>61.5</v>
      </c>
      <c r="BB64" s="11">
        <f t="shared" si="88"/>
        <v>469.97941959832553</v>
      </c>
      <c r="BC64" s="11">
        <f t="shared" si="89"/>
        <v>119.44688853970723</v>
      </c>
      <c r="BD64" s="11">
        <f t="shared" si="90"/>
        <v>851.50919779837761</v>
      </c>
      <c r="BE64" s="11">
        <f t="shared" si="91"/>
        <v>710.06144740385503</v>
      </c>
      <c r="BF64" s="11">
        <f t="shared" si="92"/>
        <v>469.97941959832553</v>
      </c>
      <c r="BG64" s="11">
        <f t="shared" si="93"/>
        <v>0.32328055516174675</v>
      </c>
      <c r="BH64" s="11">
        <f t="shared" si="94"/>
        <v>0.31331961306555034</v>
      </c>
      <c r="BI64" s="12">
        <f t="shared" si="104"/>
        <v>7.9631259026471488E-2</v>
      </c>
    </row>
    <row r="65" spans="4:61">
      <c r="D65" s="10">
        <v>61</v>
      </c>
      <c r="E65" s="11">
        <f t="shared" si="7"/>
        <v>-0.98377133530773042</v>
      </c>
      <c r="F65" s="11">
        <f t="shared" si="59"/>
        <v>2.771545257263845</v>
      </c>
      <c r="G65" s="11">
        <f t="shared" si="9"/>
        <v>5</v>
      </c>
      <c r="H65" s="11">
        <f t="shared" si="60"/>
        <v>6.9288631431596128</v>
      </c>
      <c r="I65" s="11">
        <f t="shared" si="95"/>
        <v>5.9450918078518828</v>
      </c>
      <c r="J65" s="11">
        <f t="shared" si="96"/>
        <v>0</v>
      </c>
      <c r="K65" s="11">
        <f t="shared" si="61"/>
        <v>0</v>
      </c>
      <c r="L65" s="11">
        <f t="shared" si="97"/>
        <v>0</v>
      </c>
      <c r="M65" s="11">
        <f t="shared" si="62"/>
        <v>3.3168890457439768</v>
      </c>
      <c r="N65" s="11">
        <f>TAN(RADIANS(D65))*(h0ft/(TAN(RADIANS(D65))-TAN(RADIANS(B))))</f>
        <v>5.9838262374587954</v>
      </c>
      <c r="O65" s="11">
        <f t="shared" si="63"/>
        <v>1.1162564903784176</v>
      </c>
      <c r="P65" s="11">
        <f t="shared" si="64"/>
        <v>2.698137969384319</v>
      </c>
      <c r="Q65" s="11">
        <f t="shared" si="14"/>
        <v>2.6056217349975409E-2</v>
      </c>
      <c r="R65" s="11">
        <f t="shared" si="98"/>
        <v>1.5059070101308452</v>
      </c>
      <c r="S65" s="11">
        <f t="shared" si="65"/>
        <v>6.5666873766119966</v>
      </c>
      <c r="T65" s="11">
        <f t="shared" si="66"/>
        <v>7.1148792687850868</v>
      </c>
      <c r="U65" s="11">
        <f t="shared" si="67"/>
        <v>0</v>
      </c>
      <c r="V65" s="11">
        <f t="shared" si="68"/>
        <v>0</v>
      </c>
      <c r="W65" s="11">
        <f t="shared" si="99"/>
        <v>0</v>
      </c>
      <c r="X65" s="11">
        <f t="shared" si="69"/>
        <v>3.9840916948657905</v>
      </c>
      <c r="Y65" s="11">
        <f t="shared" si="20"/>
        <v>7.1874916789181507</v>
      </c>
      <c r="Z65" s="11">
        <f t="shared" si="21"/>
        <v>-7.9701446004615333</v>
      </c>
      <c r="AA65" s="11">
        <f t="shared" si="70"/>
        <v>14.31781295244739</v>
      </c>
      <c r="AB65" s="11">
        <f t="shared" si="71"/>
        <v>5.363897016678127</v>
      </c>
      <c r="AC65" s="11">
        <f t="shared" si="72"/>
        <v>0</v>
      </c>
      <c r="AD65" s="11">
        <f t="shared" si="73"/>
        <v>0</v>
      </c>
      <c r="AE65" s="11">
        <f t="shared" si="100"/>
        <v>0</v>
      </c>
      <c r="AF65" s="11" t="str">
        <f t="shared" si="74"/>
        <v>Section 2</v>
      </c>
      <c r="AG65" s="11">
        <f t="shared" si="75"/>
        <v>3.3168890457439768</v>
      </c>
      <c r="AH65" s="11">
        <f t="shared" si="76"/>
        <v>5.9838262374587954</v>
      </c>
      <c r="AI65" s="11">
        <f t="shared" si="77"/>
        <v>7.1148792687850868</v>
      </c>
      <c r="AJ65" s="11">
        <f t="shared" si="78"/>
        <v>853.7855122542104</v>
      </c>
      <c r="AK65" s="11">
        <f t="shared" si="79"/>
        <v>0</v>
      </c>
      <c r="AL65" s="11">
        <f t="shared" si="101"/>
        <v>853.7855122542104</v>
      </c>
      <c r="AM65" s="11">
        <f t="shared" si="80"/>
        <v>6.841632070045617</v>
      </c>
      <c r="AN65" s="11">
        <f t="shared" si="33"/>
        <v>5.0154609924141278</v>
      </c>
      <c r="AO65" s="11">
        <f t="shared" si="81"/>
        <v>1.1291516037844656</v>
      </c>
      <c r="AP65" s="11">
        <f t="shared" si="82"/>
        <v>491.03662675729214</v>
      </c>
      <c r="AQ65" s="11">
        <f t="shared" si="83"/>
        <v>0</v>
      </c>
      <c r="AR65" s="11"/>
      <c r="AS65" s="11"/>
      <c r="AT65" s="11">
        <f t="shared" si="84"/>
        <v>491.03662675729214</v>
      </c>
      <c r="AU65" s="11">
        <f t="shared" si="102"/>
        <v>61</v>
      </c>
      <c r="AV65" s="11"/>
      <c r="AW65" s="11">
        <f t="shared" si="85"/>
        <v>0</v>
      </c>
      <c r="AX65" s="11">
        <f t="shared" si="86"/>
        <v>0</v>
      </c>
      <c r="AY65" s="11">
        <f t="shared" si="87"/>
        <v>0.57512878786245836</v>
      </c>
      <c r="AZ65" s="11">
        <f>(AL65-AX65*COS(RADIANS(w))-AW65*SIN(RADIANS(D65))-AX65*SIN(RADIANS(w))*COS(RADIANS(D65-f))/SIN(RADIANS(D65-f))-AW65*COS(RADIANS(D65))*COS(RADIANS(D65-f))/SIN(RADIANS(D65-f)))*AY65</f>
        <v>491.03662675729214</v>
      </c>
      <c r="BA65" s="11">
        <f t="shared" si="103"/>
        <v>61</v>
      </c>
      <c r="BB65" s="11">
        <f t="shared" si="88"/>
        <v>475.9067733586125</v>
      </c>
      <c r="BC65" s="11">
        <f t="shared" si="89"/>
        <v>120.95334591723564</v>
      </c>
      <c r="BD65" s="11">
        <f t="shared" si="90"/>
        <v>873.80217494965598</v>
      </c>
      <c r="BE65" s="11">
        <f t="shared" si="91"/>
        <v>732.83216633697475</v>
      </c>
      <c r="BF65" s="11">
        <f t="shared" si="92"/>
        <v>475.9067733586125</v>
      </c>
      <c r="BG65" s="11">
        <f t="shared" si="93"/>
        <v>0.3273577511715281</v>
      </c>
      <c r="BH65" s="11">
        <f t="shared" si="94"/>
        <v>0.31727118223907502</v>
      </c>
      <c r="BI65" s="12">
        <f t="shared" si="104"/>
        <v>8.0635563944823754E-2</v>
      </c>
    </row>
    <row r="66" spans="4:61">
      <c r="D66" s="10">
        <v>60.5</v>
      </c>
      <c r="E66" s="11">
        <f t="shared" si="7"/>
        <v>-0.98377133530773042</v>
      </c>
      <c r="F66" s="11">
        <f t="shared" si="59"/>
        <v>2.8288638909388504</v>
      </c>
      <c r="G66" s="11">
        <f t="shared" si="9"/>
        <v>5</v>
      </c>
      <c r="H66" s="11">
        <f t="shared" si="60"/>
        <v>7.0721597273471257</v>
      </c>
      <c r="I66" s="11">
        <f t="shared" si="95"/>
        <v>6.0883883920393949</v>
      </c>
      <c r="J66" s="11">
        <f t="shared" si="96"/>
        <v>0</v>
      </c>
      <c r="K66" s="11">
        <f t="shared" si="61"/>
        <v>0</v>
      </c>
      <c r="L66" s="11">
        <f t="shared" si="97"/>
        <v>0</v>
      </c>
      <c r="M66" s="11">
        <f t="shared" si="62"/>
        <v>3.4016188528283848</v>
      </c>
      <c r="N66" s="11">
        <f>TAN(RADIANS(D66))*(h0ft/(TAN(RADIANS(D66))-TAN(RADIANS(B))))</f>
        <v>6.0123409679131772</v>
      </c>
      <c r="O66" s="11">
        <f t="shared" si="63"/>
        <v>1.1447712208327996</v>
      </c>
      <c r="P66" s="11">
        <f t="shared" si="64"/>
        <v>2.7539384588284066</v>
      </c>
      <c r="Q66" s="11">
        <f t="shared" si="14"/>
        <v>2.6056217349975409E-2</v>
      </c>
      <c r="R66" s="11">
        <f t="shared" si="98"/>
        <v>1.5763147458056967</v>
      </c>
      <c r="S66" s="11">
        <f t="shared" si="65"/>
        <v>6.7024937637571558</v>
      </c>
      <c r="T66" s="11">
        <f t="shared" si="66"/>
        <v>7.321093391605098</v>
      </c>
      <c r="U66" s="11">
        <f t="shared" si="67"/>
        <v>0</v>
      </c>
      <c r="V66" s="11">
        <f t="shared" si="68"/>
        <v>0</v>
      </c>
      <c r="W66" s="11">
        <f t="shared" si="99"/>
        <v>0</v>
      </c>
      <c r="X66" s="11">
        <f t="shared" si="69"/>
        <v>4.0664871353830021</v>
      </c>
      <c r="Y66" s="11">
        <f t="shared" si="20"/>
        <v>7.1874916789181507</v>
      </c>
      <c r="Z66" s="11">
        <f t="shared" si="21"/>
        <v>-7.9701446004615333</v>
      </c>
      <c r="AA66" s="11">
        <f t="shared" si="70"/>
        <v>14.613921223996517</v>
      </c>
      <c r="AB66" s="11">
        <f t="shared" si="71"/>
        <v>5.6600052882272536</v>
      </c>
      <c r="AC66" s="11">
        <f t="shared" si="72"/>
        <v>0</v>
      </c>
      <c r="AD66" s="11">
        <f t="shared" si="73"/>
        <v>0</v>
      </c>
      <c r="AE66" s="11">
        <f t="shared" si="100"/>
        <v>0</v>
      </c>
      <c r="AF66" s="11" t="str">
        <f t="shared" si="74"/>
        <v>Section 2</v>
      </c>
      <c r="AG66" s="11">
        <f t="shared" si="75"/>
        <v>3.4016188528283848</v>
      </c>
      <c r="AH66" s="11">
        <f t="shared" si="76"/>
        <v>6.0123409679131772</v>
      </c>
      <c r="AI66" s="11">
        <f t="shared" si="77"/>
        <v>7.321093391605098</v>
      </c>
      <c r="AJ66" s="11">
        <f t="shared" si="78"/>
        <v>878.53120699261171</v>
      </c>
      <c r="AK66" s="11">
        <f t="shared" si="79"/>
        <v>0</v>
      </c>
      <c r="AL66" s="11">
        <f t="shared" si="101"/>
        <v>878.53120699261171</v>
      </c>
      <c r="AM66" s="11">
        <f t="shared" si="80"/>
        <v>6.9079124729808683</v>
      </c>
      <c r="AN66" s="11">
        <f t="shared" si="33"/>
        <v>5.0154609924141278</v>
      </c>
      <c r="AO66" s="11">
        <f t="shared" si="81"/>
        <v>1.126112641819204</v>
      </c>
      <c r="AP66" s="11">
        <f t="shared" si="82"/>
        <v>497.00721258412256</v>
      </c>
      <c r="AQ66" s="11">
        <f t="shared" si="83"/>
        <v>0</v>
      </c>
      <c r="AR66" s="11"/>
      <c r="AS66" s="11"/>
      <c r="AT66" s="11">
        <f t="shared" si="84"/>
        <v>497.00721258412256</v>
      </c>
      <c r="AU66" s="11">
        <f t="shared" si="102"/>
        <v>60.5</v>
      </c>
      <c r="AV66" s="11"/>
      <c r="AW66" s="11">
        <f t="shared" si="85"/>
        <v>0</v>
      </c>
      <c r="AX66" s="11">
        <f t="shared" si="86"/>
        <v>0</v>
      </c>
      <c r="AY66" s="11">
        <f t="shared" si="87"/>
        <v>0.56572516562670294</v>
      </c>
      <c r="AZ66" s="11">
        <f>(AL66-AX66*COS(RADIANS(w))-AW66*SIN(RADIANS(D66))-AX66*SIN(RADIANS(w))*COS(RADIANS(D66-f))/SIN(RADIANS(D66-f))-AW66*COS(RADIANS(D66))*COS(RADIANS(D66-f))/SIN(RADIANS(D66-f)))*AY66</f>
        <v>497.0072125841225</v>
      </c>
      <c r="BA66" s="11">
        <f t="shared" si="103"/>
        <v>60.5</v>
      </c>
      <c r="BB66" s="11">
        <f t="shared" si="88"/>
        <v>481.69339309545745</v>
      </c>
      <c r="BC66" s="11">
        <f t="shared" si="89"/>
        <v>122.4240352578866</v>
      </c>
      <c r="BD66" s="11">
        <f t="shared" si="90"/>
        <v>896.50799221228363</v>
      </c>
      <c r="BE66" s="11">
        <f t="shared" si="91"/>
        <v>756.10717173472517</v>
      </c>
      <c r="BF66" s="11">
        <f t="shared" si="92"/>
        <v>481.69339309545745</v>
      </c>
      <c r="BG66" s="11">
        <f t="shared" si="93"/>
        <v>0.33133814172274834</v>
      </c>
      <c r="BH66" s="11">
        <f t="shared" si="94"/>
        <v>0.32112892873030496</v>
      </c>
      <c r="BI66" s="12">
        <f t="shared" si="104"/>
        <v>8.1616023505257734E-2</v>
      </c>
    </row>
    <row r="67" spans="4:61">
      <c r="D67" s="10">
        <v>60</v>
      </c>
      <c r="E67" s="11">
        <f t="shared" si="7"/>
        <v>-0.98377133530773042</v>
      </c>
      <c r="F67" s="11">
        <f t="shared" si="59"/>
        <v>2.8867513459481295</v>
      </c>
      <c r="G67" s="11">
        <f t="shared" si="9"/>
        <v>5</v>
      </c>
      <c r="H67" s="11">
        <f t="shared" si="60"/>
        <v>7.2168783648703236</v>
      </c>
      <c r="I67" s="11">
        <f t="shared" si="95"/>
        <v>6.2331070295625928</v>
      </c>
      <c r="J67" s="11">
        <f t="shared" si="96"/>
        <v>0</v>
      </c>
      <c r="K67" s="11">
        <f t="shared" si="61"/>
        <v>0</v>
      </c>
      <c r="L67" s="11">
        <f t="shared" si="97"/>
        <v>0</v>
      </c>
      <c r="M67" s="11">
        <f t="shared" si="62"/>
        <v>3.4880130553406357</v>
      </c>
      <c r="N67" s="11">
        <f>TAN(RADIANS(D67))*(h0ft/(TAN(RADIANS(D67))-TAN(RADIANS(B))))</f>
        <v>6.0414158293135332</v>
      </c>
      <c r="O67" s="11">
        <f t="shared" si="63"/>
        <v>1.1738460822331562</v>
      </c>
      <c r="P67" s="11">
        <f t="shared" si="64"/>
        <v>2.8102927037761356</v>
      </c>
      <c r="Q67" s="11">
        <f t="shared" si="14"/>
        <v>2.6056217349975409E-2</v>
      </c>
      <c r="R67" s="11">
        <f t="shared" si="98"/>
        <v>1.6494255401280202</v>
      </c>
      <c r="S67" s="11">
        <f t="shared" si="65"/>
        <v>6.8396478726707173</v>
      </c>
      <c r="T67" s="11">
        <f t="shared" si="66"/>
        <v>7.5313582948409827</v>
      </c>
      <c r="U67" s="11">
        <f t="shared" si="67"/>
        <v>0</v>
      </c>
      <c r="V67" s="11">
        <f t="shared" si="68"/>
        <v>0</v>
      </c>
      <c r="W67" s="11">
        <f t="shared" si="99"/>
        <v>0</v>
      </c>
      <c r="X67" s="11">
        <f t="shared" si="69"/>
        <v>4.1497002556215907</v>
      </c>
      <c r="Y67" s="11">
        <f t="shared" si="20"/>
        <v>7.1874916789181507</v>
      </c>
      <c r="Z67" s="11">
        <f t="shared" si="21"/>
        <v>-7.9701446004615333</v>
      </c>
      <c r="AA67" s="11">
        <f t="shared" si="70"/>
        <v>14.912968028642354</v>
      </c>
      <c r="AB67" s="11">
        <f t="shared" si="71"/>
        <v>5.9590520928730903</v>
      </c>
      <c r="AC67" s="11">
        <f t="shared" si="72"/>
        <v>0</v>
      </c>
      <c r="AD67" s="11">
        <f t="shared" si="73"/>
        <v>0</v>
      </c>
      <c r="AE67" s="11">
        <f t="shared" si="100"/>
        <v>0</v>
      </c>
      <c r="AF67" s="11" t="str">
        <f t="shared" si="74"/>
        <v>Section 2</v>
      </c>
      <c r="AG67" s="11">
        <f t="shared" si="75"/>
        <v>3.4880130553406357</v>
      </c>
      <c r="AH67" s="11">
        <f t="shared" si="76"/>
        <v>6.0414158293135332</v>
      </c>
      <c r="AI67" s="11">
        <f t="shared" si="77"/>
        <v>7.5313582948409827</v>
      </c>
      <c r="AJ67" s="11">
        <f t="shared" si="78"/>
        <v>903.76299538091791</v>
      </c>
      <c r="AK67" s="11">
        <f t="shared" si="79"/>
        <v>0</v>
      </c>
      <c r="AL67" s="11">
        <f t="shared" si="101"/>
        <v>903.76299538091791</v>
      </c>
      <c r="AM67" s="11">
        <f t="shared" si="80"/>
        <v>6.9760261106812695</v>
      </c>
      <c r="AN67" s="11">
        <f t="shared" si="33"/>
        <v>5.0154609924141278</v>
      </c>
      <c r="AO67" s="11">
        <f t="shared" si="81"/>
        <v>1.1231072840229639</v>
      </c>
      <c r="AP67" s="11">
        <f t="shared" si="82"/>
        <v>502.83156848598958</v>
      </c>
      <c r="AQ67" s="11">
        <f t="shared" si="83"/>
        <v>0</v>
      </c>
      <c r="AR67" s="11"/>
      <c r="AS67" s="11"/>
      <c r="AT67" s="11">
        <f t="shared" si="84"/>
        <v>502.83156848598958</v>
      </c>
      <c r="AU67" s="11">
        <f t="shared" si="102"/>
        <v>60</v>
      </c>
      <c r="AV67" s="11"/>
      <c r="AW67" s="11">
        <f t="shared" si="85"/>
        <v>0</v>
      </c>
      <c r="AX67" s="11">
        <f t="shared" si="86"/>
        <v>0</v>
      </c>
      <c r="AY67" s="11">
        <f t="shared" si="87"/>
        <v>0.55637547792500186</v>
      </c>
      <c r="AZ67" s="11">
        <f>(AL67-AX67*COS(RADIANS(w))-AW67*SIN(RADIANS(D67))-AX67*SIN(RADIANS(w))*COS(RADIANS(D67-f))/SIN(RADIANS(D67-f))-AW67*COS(RADIANS(D67))*COS(RADIANS(D67-f))/SIN(RADIANS(D67-f)))*AY67</f>
        <v>502.83156848598946</v>
      </c>
      <c r="BA67" s="11">
        <f t="shared" si="103"/>
        <v>60</v>
      </c>
      <c r="BB67" s="11">
        <f t="shared" si="88"/>
        <v>487.33828855357115</v>
      </c>
      <c r="BC67" s="11">
        <f t="shared" si="89"/>
        <v>123.85870488486702</v>
      </c>
      <c r="BD67" s="11">
        <f t="shared" si="90"/>
        <v>919.64629604238189</v>
      </c>
      <c r="BE67" s="11">
        <f t="shared" si="91"/>
        <v>779.90429049605086</v>
      </c>
      <c r="BF67" s="11">
        <f t="shared" si="92"/>
        <v>487.33828855357115</v>
      </c>
      <c r="BG67" s="11">
        <f t="shared" si="93"/>
        <v>0.3352210456573263</v>
      </c>
      <c r="BH67" s="11">
        <f t="shared" si="94"/>
        <v>0.32489219236904743</v>
      </c>
      <c r="BI67" s="12">
        <f t="shared" si="104"/>
        <v>8.2572469923244671E-2</v>
      </c>
    </row>
    <row r="68" spans="4:61">
      <c r="D68" s="10">
        <v>59.5</v>
      </c>
      <c r="E68" s="11">
        <f t="shared" si="7"/>
        <v>-0.98377133530773042</v>
      </c>
      <c r="F68" s="11">
        <f t="shared" si="59"/>
        <v>2.9452250821027555</v>
      </c>
      <c r="G68" s="11">
        <f t="shared" si="9"/>
        <v>5</v>
      </c>
      <c r="H68" s="11">
        <f t="shared" si="60"/>
        <v>7.3630627052568887</v>
      </c>
      <c r="I68" s="11">
        <f t="shared" si="95"/>
        <v>6.3792913699491578</v>
      </c>
      <c r="J68" s="11">
        <f t="shared" si="96"/>
        <v>0</v>
      </c>
      <c r="K68" s="11">
        <f t="shared" si="61"/>
        <v>0</v>
      </c>
      <c r="L68" s="11">
        <f t="shared" si="97"/>
        <v>0</v>
      </c>
      <c r="M68" s="11">
        <f t="shared" si="62"/>
        <v>3.5761347362147204</v>
      </c>
      <c r="N68" s="11">
        <f>TAN(RADIANS(D68))*(h0ft/(TAN(RADIANS(D68))-TAN(RADIANS(B))))</f>
        <v>6.0710720514126626</v>
      </c>
      <c r="O68" s="11">
        <f t="shared" si="63"/>
        <v>1.2035023043322854</v>
      </c>
      <c r="P68" s="11">
        <f t="shared" si="64"/>
        <v>2.8672177015971387</v>
      </c>
      <c r="Q68" s="11">
        <f t="shared" si="14"/>
        <v>2.6056217349975409E-2</v>
      </c>
      <c r="R68" s="11">
        <f t="shared" si="98"/>
        <v>1.7253515554472378</v>
      </c>
      <c r="S68" s="11">
        <f t="shared" si="65"/>
        <v>6.9781910712937831</v>
      </c>
      <c r="T68" s="11">
        <f t="shared" si="66"/>
        <v>7.7458275087832664</v>
      </c>
      <c r="U68" s="11">
        <f t="shared" si="67"/>
        <v>0</v>
      </c>
      <c r="V68" s="11">
        <f t="shared" si="68"/>
        <v>0</v>
      </c>
      <c r="W68" s="11">
        <f t="shared" si="99"/>
        <v>0</v>
      </c>
      <c r="X68" s="11">
        <f t="shared" si="69"/>
        <v>4.2337561540309165</v>
      </c>
      <c r="Y68" s="11">
        <f t="shared" si="20"/>
        <v>7.1874916789181507</v>
      </c>
      <c r="Z68" s="11">
        <f t="shared" si="21"/>
        <v>-7.9701446004615333</v>
      </c>
      <c r="AA68" s="11">
        <f t="shared" si="70"/>
        <v>15.215043563832863</v>
      </c>
      <c r="AB68" s="11">
        <f t="shared" si="71"/>
        <v>6.2611276280635995</v>
      </c>
      <c r="AC68" s="11">
        <f t="shared" si="72"/>
        <v>0</v>
      </c>
      <c r="AD68" s="11">
        <f t="shared" si="73"/>
        <v>0</v>
      </c>
      <c r="AE68" s="11">
        <f t="shared" si="100"/>
        <v>0</v>
      </c>
      <c r="AF68" s="11" t="str">
        <f t="shared" si="74"/>
        <v>Section 2</v>
      </c>
      <c r="AG68" s="11">
        <f t="shared" si="75"/>
        <v>3.5761347362147204</v>
      </c>
      <c r="AH68" s="11">
        <f t="shared" si="76"/>
        <v>6.0710720514126626</v>
      </c>
      <c r="AI68" s="11">
        <f t="shared" si="77"/>
        <v>7.7458275087832664</v>
      </c>
      <c r="AJ68" s="11">
        <f t="shared" si="78"/>
        <v>929.49930105399199</v>
      </c>
      <c r="AK68" s="11">
        <f t="shared" si="79"/>
        <v>0</v>
      </c>
      <c r="AL68" s="11">
        <f t="shared" si="101"/>
        <v>929.49930105399199</v>
      </c>
      <c r="AM68" s="11">
        <f t="shared" si="80"/>
        <v>7.046038284384033</v>
      </c>
      <c r="AN68" s="11">
        <f t="shared" si="33"/>
        <v>5.0154609924141278</v>
      </c>
      <c r="AO68" s="11">
        <f t="shared" si="81"/>
        <v>1.1201345258033506</v>
      </c>
      <c r="AP68" s="11">
        <f t="shared" si="82"/>
        <v>508.50847924082296</v>
      </c>
      <c r="AQ68" s="11">
        <f t="shared" si="83"/>
        <v>0</v>
      </c>
      <c r="AR68" s="11"/>
      <c r="AS68" s="11"/>
      <c r="AT68" s="11">
        <f t="shared" si="84"/>
        <v>508.50847924082296</v>
      </c>
      <c r="AU68" s="11">
        <f t="shared" si="102"/>
        <v>59.5</v>
      </c>
      <c r="AV68" s="11"/>
      <c r="AW68" s="11">
        <f t="shared" si="85"/>
        <v>0</v>
      </c>
      <c r="AX68" s="11">
        <f t="shared" si="86"/>
        <v>0</v>
      </c>
      <c r="AY68" s="11">
        <f t="shared" si="87"/>
        <v>0.54707785004701703</v>
      </c>
      <c r="AZ68" s="11">
        <f>(AL68-AX68*COS(RADIANS(w))-AW68*SIN(RADIANS(D68))-AX68*SIN(RADIANS(w))*COS(RADIANS(D68-f))/SIN(RADIANS(D68-f))-AW68*COS(RADIANS(D68))*COS(RADIANS(D68-f))/SIN(RADIANS(D68-f)))*AY68</f>
        <v>508.50847924082296</v>
      </c>
      <c r="BA68" s="11">
        <f t="shared" si="103"/>
        <v>59.5</v>
      </c>
      <c r="BB68" s="11">
        <f t="shared" si="88"/>
        <v>492.84028195438719</v>
      </c>
      <c r="BC68" s="11">
        <f t="shared" si="89"/>
        <v>125.25705546169689</v>
      </c>
      <c r="BD68" s="11">
        <f t="shared" si="90"/>
        <v>943.23758041768974</v>
      </c>
      <c r="BE68" s="11">
        <f t="shared" si="91"/>
        <v>804.24224559229526</v>
      </c>
      <c r="BF68" s="11">
        <f t="shared" si="92"/>
        <v>492.84028195438725</v>
      </c>
      <c r="BG68" s="11">
        <f t="shared" si="93"/>
        <v>0.33900565282721529</v>
      </c>
      <c r="BH68" s="11">
        <f t="shared" si="94"/>
        <v>0.32856018796959147</v>
      </c>
      <c r="BI68" s="12">
        <f t="shared" si="104"/>
        <v>8.3504703641131259E-2</v>
      </c>
    </row>
    <row r="69" spans="4:61">
      <c r="D69" s="10">
        <v>59</v>
      </c>
      <c r="E69" s="11">
        <f t="shared" si="7"/>
        <v>-0.98377133530773042</v>
      </c>
      <c r="F69" s="11">
        <f t="shared" si="59"/>
        <v>3.0043030951378014</v>
      </c>
      <c r="G69" s="11">
        <f t="shared" si="9"/>
        <v>5</v>
      </c>
      <c r="H69" s="11">
        <f t="shared" si="60"/>
        <v>7.5107577378445036</v>
      </c>
      <c r="I69" s="11">
        <f t="shared" si="95"/>
        <v>6.5269864025367728</v>
      </c>
      <c r="J69" s="11">
        <f t="shared" si="96"/>
        <v>0</v>
      </c>
      <c r="K69" s="11">
        <f t="shared" si="61"/>
        <v>0</v>
      </c>
      <c r="L69" s="11">
        <f t="shared" si="97"/>
        <v>0</v>
      </c>
      <c r="M69" s="11">
        <f t="shared" si="62"/>
        <v>3.6660500637007387</v>
      </c>
      <c r="N69" s="11">
        <f>TAN(RADIANS(D69))*(h0ft/(TAN(RADIANS(D69))-TAN(RADIANS(B))))</f>
        <v>6.1013319022869501</v>
      </c>
      <c r="O69" s="11">
        <f t="shared" si="63"/>
        <v>1.2337621552065725</v>
      </c>
      <c r="P69" s="11">
        <f t="shared" si="64"/>
        <v>2.9247309713905407</v>
      </c>
      <c r="Q69" s="11">
        <f t="shared" si="14"/>
        <v>2.6056217349975409E-2</v>
      </c>
      <c r="R69" s="11">
        <f t="shared" si="98"/>
        <v>1.8042111933311029</v>
      </c>
      <c r="S69" s="11">
        <f t="shared" si="65"/>
        <v>7.1181659973448008</v>
      </c>
      <c r="T69" s="11">
        <f t="shared" si="66"/>
        <v>7.9646620727181485</v>
      </c>
      <c r="U69" s="11">
        <f t="shared" si="67"/>
        <v>0</v>
      </c>
      <c r="V69" s="11">
        <f t="shared" si="68"/>
        <v>0</v>
      </c>
      <c r="W69" s="11">
        <f t="shared" si="99"/>
        <v>0</v>
      </c>
      <c r="X69" s="11">
        <f t="shared" si="69"/>
        <v>4.3186806994501987</v>
      </c>
      <c r="Y69" s="11">
        <f t="shared" si="20"/>
        <v>7.1874916789181507</v>
      </c>
      <c r="Z69" s="11">
        <f t="shared" si="21"/>
        <v>-7.9701446004615333</v>
      </c>
      <c r="AA69" s="11">
        <f t="shared" si="70"/>
        <v>15.52024079560136</v>
      </c>
      <c r="AB69" s="11">
        <f t="shared" si="71"/>
        <v>6.5663248598320969</v>
      </c>
      <c r="AC69" s="11">
        <f t="shared" si="72"/>
        <v>0</v>
      </c>
      <c r="AD69" s="11">
        <f t="shared" si="73"/>
        <v>0</v>
      </c>
      <c r="AE69" s="11">
        <f t="shared" si="100"/>
        <v>0</v>
      </c>
      <c r="AF69" s="11" t="str">
        <f t="shared" si="74"/>
        <v>Section 2</v>
      </c>
      <c r="AG69" s="11">
        <f t="shared" si="75"/>
        <v>3.6660500637007387</v>
      </c>
      <c r="AH69" s="11">
        <f t="shared" si="76"/>
        <v>6.1013319022869501</v>
      </c>
      <c r="AI69" s="11">
        <f t="shared" si="77"/>
        <v>7.9646620727181485</v>
      </c>
      <c r="AJ69" s="11">
        <f t="shared" si="78"/>
        <v>955.75944872617788</v>
      </c>
      <c r="AK69" s="11">
        <f t="shared" si="79"/>
        <v>0</v>
      </c>
      <c r="AL69" s="11">
        <f t="shared" si="101"/>
        <v>955.75944872617788</v>
      </c>
      <c r="AM69" s="11">
        <f t="shared" si="80"/>
        <v>7.1180175647032993</v>
      </c>
      <c r="AN69" s="11">
        <f t="shared" si="33"/>
        <v>5.0154609924141278</v>
      </c>
      <c r="AO69" s="11">
        <f t="shared" si="81"/>
        <v>1.1171933940704775</v>
      </c>
      <c r="AP69" s="11">
        <f t="shared" si="82"/>
        <v>514.03652854648283</v>
      </c>
      <c r="AQ69" s="11">
        <f t="shared" si="83"/>
        <v>0</v>
      </c>
      <c r="AR69" s="11"/>
      <c r="AS69" s="11"/>
      <c r="AT69" s="11">
        <f t="shared" si="84"/>
        <v>514.03652854648283</v>
      </c>
      <c r="AU69" s="11">
        <f t="shared" si="102"/>
        <v>59</v>
      </c>
      <c r="AV69" s="11"/>
      <c r="AW69" s="11">
        <f t="shared" si="85"/>
        <v>0</v>
      </c>
      <c r="AX69" s="11">
        <f t="shared" si="86"/>
        <v>0</v>
      </c>
      <c r="AY69" s="11">
        <f t="shared" si="87"/>
        <v>0.53783044387537382</v>
      </c>
      <c r="AZ69" s="11">
        <f>(AL69-AX69*COS(RADIANS(w))-AW69*SIN(RADIANS(D69))-AX69*SIN(RADIANS(w))*COS(RADIANS(D69-f))/SIN(RADIANS(D69-f))-AW69*COS(RADIANS(D69))*COS(RADIANS(D69-f))/SIN(RADIANS(D69-f)))*AY69</f>
        <v>514.03652854648283</v>
      </c>
      <c r="BA69" s="11">
        <f t="shared" si="103"/>
        <v>59</v>
      </c>
      <c r="BB69" s="11">
        <f t="shared" si="88"/>
        <v>498.19800063496189</v>
      </c>
      <c r="BC69" s="11">
        <f t="shared" si="89"/>
        <v>126.61873812136028</v>
      </c>
      <c r="BD69" s="11">
        <f t="shared" si="90"/>
        <v>967.30324398243135</v>
      </c>
      <c r="BE69" s="11">
        <f t="shared" si="91"/>
        <v>829.14071060481751</v>
      </c>
      <c r="BF69" s="11">
        <f t="shared" si="92"/>
        <v>498.19800063496189</v>
      </c>
      <c r="BG69" s="11">
        <f t="shared" si="93"/>
        <v>0.34269101903098853</v>
      </c>
      <c r="BH69" s="11">
        <f t="shared" si="94"/>
        <v>0.33213200042330787</v>
      </c>
      <c r="BI69" s="12">
        <f t="shared" si="104"/>
        <v>8.4412492080906856E-2</v>
      </c>
    </row>
    <row r="70" spans="4:61">
      <c r="D70" s="10">
        <v>58.5</v>
      </c>
      <c r="E70" s="11">
        <f t="shared" si="7"/>
        <v>-0.98377133530773042</v>
      </c>
      <c r="F70" s="11">
        <f t="shared" si="59"/>
        <v>3.0640039406996604</v>
      </c>
      <c r="G70" s="11">
        <f t="shared" si="9"/>
        <v>5</v>
      </c>
      <c r="H70" s="11">
        <f t="shared" si="60"/>
        <v>7.6600098517491508</v>
      </c>
      <c r="I70" s="11">
        <f t="shared" si="95"/>
        <v>6.6762385164414209</v>
      </c>
      <c r="J70" s="11">
        <f t="shared" si="96"/>
        <v>0</v>
      </c>
      <c r="K70" s="11">
        <f t="shared" si="61"/>
        <v>0</v>
      </c>
      <c r="L70" s="11">
        <f t="shared" si="97"/>
        <v>0</v>
      </c>
      <c r="M70" s="11">
        <f t="shared" si="62"/>
        <v>3.7578284852423391</v>
      </c>
      <c r="N70" s="11">
        <f>TAN(RADIANS(D70))*(h0ft/(TAN(RADIANS(D70))-TAN(RADIANS(B))))</f>
        <v>6.1322187535833343</v>
      </c>
      <c r="O70" s="11">
        <f t="shared" si="63"/>
        <v>1.2646490065029561</v>
      </c>
      <c r="P70" s="11">
        <f t="shared" si="64"/>
        <v>2.9828505773369454</v>
      </c>
      <c r="Q70" s="11">
        <f t="shared" si="14"/>
        <v>2.6056217349975409E-2</v>
      </c>
      <c r="R70" s="11">
        <f t="shared" si="98"/>
        <v>1.8861295095879684</v>
      </c>
      <c r="S70" s="11">
        <f t="shared" si="65"/>
        <v>7.2596166151532771</v>
      </c>
      <c r="T70" s="11">
        <f t="shared" si="66"/>
        <v>8.1880310067834898</v>
      </c>
      <c r="U70" s="11">
        <f t="shared" si="67"/>
        <v>0</v>
      </c>
      <c r="V70" s="11">
        <f t="shared" si="68"/>
        <v>0</v>
      </c>
      <c r="W70" s="11">
        <f t="shared" si="99"/>
        <v>0</v>
      </c>
      <c r="X70" s="11">
        <f t="shared" si="69"/>
        <v>4.4045005655902463</v>
      </c>
      <c r="Y70" s="11">
        <f t="shared" si="20"/>
        <v>7.1874916789181507</v>
      </c>
      <c r="Z70" s="11">
        <f t="shared" si="21"/>
        <v>-7.9701446004615333</v>
      </c>
      <c r="AA70" s="11">
        <f t="shared" si="70"/>
        <v>15.828655582485093</v>
      </c>
      <c r="AB70" s="11">
        <f t="shared" si="71"/>
        <v>6.8747396467158293</v>
      </c>
      <c r="AC70" s="11">
        <f t="shared" si="72"/>
        <v>0</v>
      </c>
      <c r="AD70" s="11">
        <f t="shared" si="73"/>
        <v>0</v>
      </c>
      <c r="AE70" s="11">
        <f t="shared" si="100"/>
        <v>0</v>
      </c>
      <c r="AF70" s="11" t="str">
        <f t="shared" si="74"/>
        <v>Section 2</v>
      </c>
      <c r="AG70" s="11">
        <f t="shared" si="75"/>
        <v>3.7578284852423391</v>
      </c>
      <c r="AH70" s="11">
        <f t="shared" si="76"/>
        <v>6.1322187535833343</v>
      </c>
      <c r="AI70" s="11">
        <f t="shared" si="77"/>
        <v>8.1880310067834898</v>
      </c>
      <c r="AJ70" s="11">
        <f t="shared" si="78"/>
        <v>982.56372081401878</v>
      </c>
      <c r="AK70" s="11">
        <f t="shared" si="79"/>
        <v>0</v>
      </c>
      <c r="AL70" s="11">
        <f t="shared" si="101"/>
        <v>982.56372081401878</v>
      </c>
      <c r="AM70" s="11">
        <f t="shared" si="80"/>
        <v>7.1920359958983715</v>
      </c>
      <c r="AN70" s="11">
        <f t="shared" si="33"/>
        <v>5.0154609924141278</v>
      </c>
      <c r="AO70" s="11">
        <f t="shared" si="81"/>
        <v>1.1142829458646397</v>
      </c>
      <c r="AP70" s="11">
        <f t="shared" si="82"/>
        <v>519.4140906572211</v>
      </c>
      <c r="AQ70" s="11">
        <f t="shared" si="83"/>
        <v>0</v>
      </c>
      <c r="AR70" s="11"/>
      <c r="AS70" s="11"/>
      <c r="AT70" s="11">
        <f t="shared" si="84"/>
        <v>519.4140906572211</v>
      </c>
      <c r="AU70" s="11">
        <f t="shared" si="102"/>
        <v>58.5</v>
      </c>
      <c r="AV70" s="11"/>
      <c r="AW70" s="11">
        <f t="shared" si="85"/>
        <v>0</v>
      </c>
      <c r="AX70" s="11">
        <f t="shared" si="86"/>
        <v>0</v>
      </c>
      <c r="AY70" s="11">
        <f t="shared" si="87"/>
        <v>0.52863145631603925</v>
      </c>
      <c r="AZ70" s="11">
        <f>(AL70-AX70*COS(RADIANS(w))-AW70*SIN(RADIANS(D70))-AX70*SIN(RADIANS(w))*COS(RADIANS(D70-f))/SIN(RADIANS(D70-f))-AW70*COS(RADIANS(D70))*COS(RADIANS(D70-f))/SIN(RADIANS(D70-f)))*AY70</f>
        <v>519.41409065722098</v>
      </c>
      <c r="BA70" s="11">
        <f t="shared" si="103"/>
        <v>58.5</v>
      </c>
      <c r="BB70" s="11">
        <f t="shared" si="88"/>
        <v>503.40986894213376</v>
      </c>
      <c r="BC70" s="11">
        <f t="shared" si="89"/>
        <v>127.94335240617824</v>
      </c>
      <c r="BD70" s="11">
        <f t="shared" si="90"/>
        <v>991.86565130862834</v>
      </c>
      <c r="BE70" s="11">
        <f t="shared" si="91"/>
        <v>854.6203684078406</v>
      </c>
      <c r="BF70" s="11">
        <f t="shared" si="92"/>
        <v>503.40986894213376</v>
      </c>
      <c r="BG70" s="11">
        <f t="shared" si="93"/>
        <v>0.34627606043814735</v>
      </c>
      <c r="BH70" s="11">
        <f t="shared" si="94"/>
        <v>0.33560657929475585</v>
      </c>
      <c r="BI70" s="12">
        <f t="shared" si="104"/>
        <v>8.5295568270785493E-2</v>
      </c>
    </row>
    <row r="71" spans="4:61">
      <c r="D71" s="10">
        <v>58</v>
      </c>
      <c r="E71" s="11">
        <f t="shared" si="7"/>
        <v>-0.98377133530773042</v>
      </c>
      <c r="F71" s="11">
        <f t="shared" si="59"/>
        <v>3.1243467595466368</v>
      </c>
      <c r="G71" s="11">
        <f t="shared" si="9"/>
        <v>5</v>
      </c>
      <c r="H71" s="11">
        <f t="shared" si="60"/>
        <v>7.8108668988665917</v>
      </c>
      <c r="I71" s="11">
        <f t="shared" si="95"/>
        <v>6.8270955635588617</v>
      </c>
      <c r="J71" s="11">
        <f t="shared" si="96"/>
        <v>0</v>
      </c>
      <c r="K71" s="11">
        <f t="shared" si="61"/>
        <v>0</v>
      </c>
      <c r="L71" s="11">
        <f t="shared" si="97"/>
        <v>0</v>
      </c>
      <c r="M71" s="11">
        <f t="shared" si="62"/>
        <v>3.8515429361030216</v>
      </c>
      <c r="N71" s="11">
        <f>TAN(RADIANS(D71))*(h0ft/(TAN(RADIANS(D71))-TAN(RADIANS(B))))</f>
        <v>6.1637571507298148</v>
      </c>
      <c r="O71" s="11">
        <f t="shared" si="63"/>
        <v>1.2961874036494372</v>
      </c>
      <c r="P71" s="11">
        <f t="shared" si="64"/>
        <v>3.0415951532315644</v>
      </c>
      <c r="Q71" s="11">
        <f t="shared" si="14"/>
        <v>2.6056217349975409E-2</v>
      </c>
      <c r="R71" s="11">
        <f t="shared" si="98"/>
        <v>1.9712386623099667</v>
      </c>
      <c r="S71" s="11">
        <f t="shared" si="65"/>
        <v>7.4025882753681342</v>
      </c>
      <c r="T71" s="11">
        <f t="shared" si="66"/>
        <v>8.4161118197203457</v>
      </c>
      <c r="U71" s="11">
        <f t="shared" si="67"/>
        <v>0</v>
      </c>
      <c r="V71" s="11">
        <f t="shared" si="68"/>
        <v>0</v>
      </c>
      <c r="W71" s="11">
        <f t="shared" si="99"/>
        <v>0</v>
      </c>
      <c r="X71" s="11">
        <f t="shared" si="69"/>
        <v>4.4912432672592679</v>
      </c>
      <c r="Y71" s="11">
        <f t="shared" si="20"/>
        <v>7.1874916789181507</v>
      </c>
      <c r="Z71" s="11">
        <f t="shared" si="21"/>
        <v>-7.9701446004615333</v>
      </c>
      <c r="AA71" s="11">
        <f t="shared" si="70"/>
        <v>16.140386805711579</v>
      </c>
      <c r="AB71" s="11">
        <f t="shared" si="71"/>
        <v>7.1864708699423137</v>
      </c>
      <c r="AC71" s="11">
        <f t="shared" si="72"/>
        <v>0</v>
      </c>
      <c r="AD71" s="11">
        <f t="shared" si="73"/>
        <v>0</v>
      </c>
      <c r="AE71" s="11">
        <f t="shared" si="100"/>
        <v>0</v>
      </c>
      <c r="AF71" s="11" t="str">
        <f t="shared" si="74"/>
        <v>Section 2</v>
      </c>
      <c r="AG71" s="11">
        <f t="shared" si="75"/>
        <v>3.8515429361030216</v>
      </c>
      <c r="AH71" s="11">
        <f t="shared" si="76"/>
        <v>6.1637571507298148</v>
      </c>
      <c r="AI71" s="11">
        <f t="shared" si="77"/>
        <v>8.4161118197203457</v>
      </c>
      <c r="AJ71" s="11">
        <f t="shared" si="78"/>
        <v>1009.9334183664415</v>
      </c>
      <c r="AK71" s="11">
        <f t="shared" si="79"/>
        <v>0</v>
      </c>
      <c r="AL71" s="11">
        <f t="shared" si="101"/>
        <v>1009.9334183664415</v>
      </c>
      <c r="AM71" s="11">
        <f t="shared" si="80"/>
        <v>7.2681693157092875</v>
      </c>
      <c r="AN71" s="11">
        <f t="shared" si="33"/>
        <v>5.0154609924141278</v>
      </c>
      <c r="AO71" s="11">
        <f t="shared" si="81"/>
        <v>1.1114022670513752</v>
      </c>
      <c r="AP71" s="11">
        <f t="shared" si="82"/>
        <v>524.63932119234244</v>
      </c>
      <c r="AQ71" s="11">
        <f t="shared" si="83"/>
        <v>0</v>
      </c>
      <c r="AR71" s="11"/>
      <c r="AS71" s="11"/>
      <c r="AT71" s="11">
        <f t="shared" si="84"/>
        <v>524.63932119234244</v>
      </c>
      <c r="AU71" s="11">
        <f t="shared" si="102"/>
        <v>58</v>
      </c>
      <c r="AV71" s="11"/>
      <c r="AW71" s="11">
        <f t="shared" si="85"/>
        <v>0</v>
      </c>
      <c r="AX71" s="11">
        <f t="shared" si="86"/>
        <v>0</v>
      </c>
      <c r="AY71" s="11">
        <f t="shared" si="87"/>
        <v>0.51947911778277611</v>
      </c>
      <c r="AZ71" s="11">
        <f>(AL71-AX71*COS(RADIANS(w))-AW71*SIN(RADIANS(D71))-AX71*SIN(RADIANS(w))*COS(RADIANS(D71-f))/SIN(RADIANS(D71-f))-AW71*COS(RADIANS(D71))*COS(RADIANS(D71-f))/SIN(RADIANS(D71-f)))*AY71</f>
        <v>524.63932119234232</v>
      </c>
      <c r="BA71" s="11">
        <f t="shared" si="103"/>
        <v>58</v>
      </c>
      <c r="BB71" s="11">
        <f t="shared" si="88"/>
        <v>508.47409932438916</v>
      </c>
      <c r="BC71" s="11">
        <f t="shared" si="89"/>
        <v>129.23044400377555</v>
      </c>
      <c r="BD71" s="11">
        <f t="shared" si="90"/>
        <v>1016.9481986487784</v>
      </c>
      <c r="BE71" s="11">
        <f t="shared" si="91"/>
        <v>880.70297436266594</v>
      </c>
      <c r="BF71" s="11">
        <f t="shared" si="92"/>
        <v>508.47409932438916</v>
      </c>
      <c r="BG71" s="11">
        <f t="shared" si="93"/>
        <v>0.34975954746156157</v>
      </c>
      <c r="BH71" s="11">
        <f t="shared" si="94"/>
        <v>0.33898273288292613</v>
      </c>
      <c r="BI71" s="12">
        <f t="shared" si="104"/>
        <v>8.6153629335850371E-2</v>
      </c>
    </row>
    <row r="72" spans="4:61">
      <c r="D72" s="10">
        <v>57.5</v>
      </c>
      <c r="E72" s="11">
        <f t="shared" si="7"/>
        <v>-0.98377133530773042</v>
      </c>
      <c r="F72" s="11">
        <f t="shared" si="59"/>
        <v>3.1853513040374661</v>
      </c>
      <c r="G72" s="11">
        <f t="shared" si="9"/>
        <v>5</v>
      </c>
      <c r="H72" s="11">
        <f t="shared" si="60"/>
        <v>7.9633782600936653</v>
      </c>
      <c r="I72" s="11">
        <f t="shared" si="95"/>
        <v>6.9796069247859354</v>
      </c>
      <c r="J72" s="11">
        <f t="shared" si="96"/>
        <v>0</v>
      </c>
      <c r="K72" s="11">
        <f t="shared" si="61"/>
        <v>0</v>
      </c>
      <c r="L72" s="11">
        <f t="shared" si="97"/>
        <v>0</v>
      </c>
      <c r="M72" s="11">
        <f t="shared" si="62"/>
        <v>3.9472700640686624</v>
      </c>
      <c r="N72" s="11">
        <f>TAN(RADIANS(D72))*(h0ft/(TAN(RADIANS(D72))-TAN(RADIANS(B))))</f>
        <v>6.1959728885562111</v>
      </c>
      <c r="O72" s="11">
        <f t="shared" si="63"/>
        <v>1.3284031414758328</v>
      </c>
      <c r="P72" s="11">
        <f t="shared" si="64"/>
        <v>3.1009839282711598</v>
      </c>
      <c r="Q72" s="11">
        <f t="shared" si="14"/>
        <v>2.6056217349975409E-2</v>
      </c>
      <c r="R72" s="11">
        <f t="shared" si="98"/>
        <v>2.0596783959907388</v>
      </c>
      <c r="S72" s="11">
        <f t="shared" si="65"/>
        <v>7.5471277777175825</v>
      </c>
      <c r="T72" s="11">
        <f t="shared" si="66"/>
        <v>8.6490910557505671</v>
      </c>
      <c r="U72" s="11">
        <f t="shared" si="67"/>
        <v>0</v>
      </c>
      <c r="V72" s="11">
        <f t="shared" si="68"/>
        <v>0</v>
      </c>
      <c r="W72" s="11">
        <f t="shared" si="99"/>
        <v>0</v>
      </c>
      <c r="X72" s="11">
        <f t="shared" si="69"/>
        <v>4.5789371984400731</v>
      </c>
      <c r="Y72" s="11">
        <f t="shared" si="20"/>
        <v>7.1874916789181507</v>
      </c>
      <c r="Z72" s="11">
        <f t="shared" si="21"/>
        <v>-7.9701446004615333</v>
      </c>
      <c r="AA72" s="11">
        <f t="shared" si="70"/>
        <v>16.455536506038406</v>
      </c>
      <c r="AB72" s="11">
        <f t="shared" si="71"/>
        <v>7.5016205702691412</v>
      </c>
      <c r="AC72" s="11">
        <f t="shared" si="72"/>
        <v>0</v>
      </c>
      <c r="AD72" s="11">
        <f t="shared" si="73"/>
        <v>0</v>
      </c>
      <c r="AE72" s="11">
        <f t="shared" si="100"/>
        <v>0</v>
      </c>
      <c r="AF72" s="11" t="str">
        <f t="shared" si="74"/>
        <v>Section 2</v>
      </c>
      <c r="AG72" s="11">
        <f t="shared" si="75"/>
        <v>3.9472700640686624</v>
      </c>
      <c r="AH72" s="11">
        <f t="shared" si="76"/>
        <v>6.1959728885562111</v>
      </c>
      <c r="AI72" s="11">
        <f t="shared" si="77"/>
        <v>8.6490910557505671</v>
      </c>
      <c r="AJ72" s="11">
        <f t="shared" si="78"/>
        <v>1037.890926690068</v>
      </c>
      <c r="AK72" s="11">
        <f t="shared" si="79"/>
        <v>0</v>
      </c>
      <c r="AL72" s="11">
        <f t="shared" si="101"/>
        <v>1037.890926690068</v>
      </c>
      <c r="AM72" s="11">
        <f t="shared" si="80"/>
        <v>7.3464971921600988</v>
      </c>
      <c r="AN72" s="11">
        <f t="shared" si="33"/>
        <v>5.0154609924141278</v>
      </c>
      <c r="AO72" s="11">
        <f t="shared" si="81"/>
        <v>1.1085504710799654</v>
      </c>
      <c r="AP72" s="11">
        <f t="shared" si="82"/>
        <v>529.71014705108587</v>
      </c>
      <c r="AQ72" s="11">
        <f t="shared" si="83"/>
        <v>0</v>
      </c>
      <c r="AR72" s="11"/>
      <c r="AS72" s="11"/>
      <c r="AT72" s="11">
        <f t="shared" si="84"/>
        <v>529.71014705108587</v>
      </c>
      <c r="AU72" s="11">
        <f t="shared" si="102"/>
        <v>57.5</v>
      </c>
      <c r="AV72" s="11"/>
      <c r="AW72" s="11">
        <f t="shared" si="85"/>
        <v>0</v>
      </c>
      <c r="AX72" s="11">
        <f t="shared" si="86"/>
        <v>0</v>
      </c>
      <c r="AY72" s="11">
        <f t="shared" si="87"/>
        <v>0.51037169073284183</v>
      </c>
      <c r="AZ72" s="11">
        <f>(AL72-AX72*COS(RADIANS(w))-AW72*SIN(RADIANS(D72))-AX72*SIN(RADIANS(w))*COS(RADIANS(D72-f))/SIN(RADIANS(D72-f))-AW72*COS(RADIANS(D72))*COS(RADIANS(D72-f))/SIN(RADIANS(D72-f)))*AY72</f>
        <v>529.71014705108598</v>
      </c>
      <c r="BA72" s="11">
        <f t="shared" si="103"/>
        <v>57.5</v>
      </c>
      <c r="BB72" s="11">
        <f t="shared" si="88"/>
        <v>513.38868255748662</v>
      </c>
      <c r="BC72" s="11">
        <f t="shared" si="89"/>
        <v>130.47950226288955</v>
      </c>
      <c r="BD72" s="11">
        <f t="shared" si="90"/>
        <v>1042.5753845929189</v>
      </c>
      <c r="BE72" s="11">
        <f t="shared" si="91"/>
        <v>907.41142442717853</v>
      </c>
      <c r="BF72" s="11">
        <f t="shared" si="92"/>
        <v>513.38868255748662</v>
      </c>
      <c r="BG72" s="11">
        <f t="shared" si="93"/>
        <v>0.35314009803405733</v>
      </c>
      <c r="BH72" s="11">
        <f t="shared" si="94"/>
        <v>0.34225912170499107</v>
      </c>
      <c r="BI72" s="12">
        <f t="shared" si="104"/>
        <v>8.6986334841926374E-2</v>
      </c>
    </row>
    <row r="73" spans="4:61">
      <c r="D73" s="10">
        <v>57</v>
      </c>
      <c r="E73" s="11">
        <f t="shared" si="7"/>
        <v>-0.98377133530773042</v>
      </c>
      <c r="F73" s="11">
        <f t="shared" si="59"/>
        <v>3.2470379659875528</v>
      </c>
      <c r="G73" s="11">
        <f t="shared" si="9"/>
        <v>5</v>
      </c>
      <c r="H73" s="11">
        <f t="shared" si="60"/>
        <v>8.1175949149688815</v>
      </c>
      <c r="I73" s="11">
        <f t="shared" si="95"/>
        <v>7.1338235796611507</v>
      </c>
      <c r="J73" s="11">
        <f t="shared" si="96"/>
        <v>0</v>
      </c>
      <c r="K73" s="11">
        <f t="shared" si="61"/>
        <v>0</v>
      </c>
      <c r="L73" s="11">
        <f t="shared" si="97"/>
        <v>0</v>
      </c>
      <c r="M73" s="11">
        <f t="shared" si="62"/>
        <v>4.0450904716917631</v>
      </c>
      <c r="N73" s="11">
        <f>TAN(RADIANS(D73))*(h0ft/(TAN(RADIANS(D73))-TAN(RADIANS(B))))</f>
        <v>6.2288930928183506</v>
      </c>
      <c r="O73" s="11">
        <f t="shared" si="63"/>
        <v>1.3613233457379736</v>
      </c>
      <c r="P73" s="11">
        <f t="shared" si="64"/>
        <v>3.1610367541724833</v>
      </c>
      <c r="Q73" s="11">
        <f t="shared" si="14"/>
        <v>2.6056217349975409E-2</v>
      </c>
      <c r="R73" s="11">
        <f t="shared" si="98"/>
        <v>2.1515965650953945</v>
      </c>
      <c r="S73" s="11">
        <f t="shared" si="65"/>
        <v>7.6932834370095664</v>
      </c>
      <c r="T73" s="11">
        <f t="shared" si="66"/>
        <v>8.8871648841472055</v>
      </c>
      <c r="U73" s="11">
        <f t="shared" si="67"/>
        <v>0</v>
      </c>
      <c r="V73" s="11">
        <f t="shared" si="68"/>
        <v>0</v>
      </c>
      <c r="W73" s="11">
        <f t="shared" si="99"/>
        <v>0</v>
      </c>
      <c r="X73" s="11">
        <f t="shared" si="69"/>
        <v>4.6676116723333703</v>
      </c>
      <c r="Y73" s="11">
        <f t="shared" si="20"/>
        <v>7.1874916789181507</v>
      </c>
      <c r="Z73" s="11">
        <f t="shared" si="21"/>
        <v>-7.9701446004615333</v>
      </c>
      <c r="AA73" s="11">
        <f t="shared" si="70"/>
        <v>16.774210027658665</v>
      </c>
      <c r="AB73" s="11">
        <f t="shared" si="71"/>
        <v>7.8202940918893997</v>
      </c>
      <c r="AC73" s="11">
        <f t="shared" si="72"/>
        <v>0</v>
      </c>
      <c r="AD73" s="11">
        <f t="shared" si="73"/>
        <v>0</v>
      </c>
      <c r="AE73" s="11">
        <f t="shared" si="100"/>
        <v>0</v>
      </c>
      <c r="AF73" s="11" t="str">
        <f t="shared" si="74"/>
        <v>Section 2</v>
      </c>
      <c r="AG73" s="11">
        <f t="shared" si="75"/>
        <v>4.0450904716917631</v>
      </c>
      <c r="AH73" s="11">
        <f t="shared" si="76"/>
        <v>6.2288930928183506</v>
      </c>
      <c r="AI73" s="11">
        <f t="shared" si="77"/>
        <v>8.8871648841472055</v>
      </c>
      <c r="AJ73" s="11">
        <f t="shared" si="78"/>
        <v>1066.4597860976646</v>
      </c>
      <c r="AK73" s="11">
        <f t="shared" si="79"/>
        <v>0</v>
      </c>
      <c r="AL73" s="11">
        <f t="shared" si="101"/>
        <v>1066.4597860976646</v>
      </c>
      <c r="AM73" s="11">
        <f t="shared" si="80"/>
        <v>7.4271034788759769</v>
      </c>
      <c r="AN73" s="11">
        <f t="shared" si="33"/>
        <v>5.0154609924141278</v>
      </c>
      <c r="AO73" s="11">
        <f t="shared" si="81"/>
        <v>1.1057266978017153</v>
      </c>
      <c r="AP73" s="11">
        <f t="shared" si="82"/>
        <v>534.62425536036676</v>
      </c>
      <c r="AQ73" s="11">
        <f t="shared" si="83"/>
        <v>0</v>
      </c>
      <c r="AR73" s="11"/>
      <c r="AS73" s="11"/>
      <c r="AT73" s="11">
        <f t="shared" si="84"/>
        <v>534.62425536036676</v>
      </c>
      <c r="AU73" s="11">
        <f t="shared" si="102"/>
        <v>57</v>
      </c>
      <c r="AV73" s="11"/>
      <c r="AW73" s="11">
        <f t="shared" si="85"/>
        <v>0</v>
      </c>
      <c r="AX73" s="11">
        <f t="shared" si="86"/>
        <v>0</v>
      </c>
      <c r="AY73" s="11">
        <f t="shared" si="87"/>
        <v>0.50130746825122841</v>
      </c>
      <c r="AZ73" s="11">
        <f>(AL73-AX73*COS(RADIANS(w))-AW73*SIN(RADIANS(D73))-AX73*SIN(RADIANS(w))*COS(RADIANS(D73-f))/SIN(RADIANS(D73-f))-AW73*COS(RADIANS(D73))*COS(RADIANS(D73-f))/SIN(RADIANS(D73-f)))*AY73</f>
        <v>534.62425536036687</v>
      </c>
      <c r="BA73" s="11">
        <f t="shared" si="103"/>
        <v>57</v>
      </c>
      <c r="BB73" s="11">
        <f t="shared" si="88"/>
        <v>518.15137703274127</v>
      </c>
      <c r="BC73" s="11">
        <f t="shared" si="89"/>
        <v>131.68995747095084</v>
      </c>
      <c r="BD73" s="11">
        <f t="shared" si="90"/>
        <v>1068.7728860855998</v>
      </c>
      <c r="BE73" s="11">
        <f t="shared" si="91"/>
        <v>934.769828626714</v>
      </c>
      <c r="BF73" s="11">
        <f t="shared" si="92"/>
        <v>518.15137703274127</v>
      </c>
      <c r="BG73" s="11">
        <f t="shared" si="93"/>
        <v>0.35641617024024458</v>
      </c>
      <c r="BH73" s="11">
        <f t="shared" si="94"/>
        <v>0.34543425135516082</v>
      </c>
      <c r="BI73" s="12">
        <f t="shared" si="104"/>
        <v>8.7793304980633896E-2</v>
      </c>
    </row>
    <row r="74" spans="4:61">
      <c r="D74" s="10">
        <v>56.5</v>
      </c>
      <c r="E74" s="11">
        <f t="shared" si="7"/>
        <v>-0.98377133530773042</v>
      </c>
      <c r="F74" s="11">
        <f t="shared" si="59"/>
        <v>3.3094278059784572</v>
      </c>
      <c r="G74" s="11">
        <f t="shared" si="9"/>
        <v>5</v>
      </c>
      <c r="H74" s="11">
        <f t="shared" si="60"/>
        <v>8.2735695149461428</v>
      </c>
      <c r="I74" s="11">
        <f t="shared" si="95"/>
        <v>7.2897981796384119</v>
      </c>
      <c r="J74" s="11">
        <f t="shared" si="96"/>
        <v>0</v>
      </c>
      <c r="K74" s="11">
        <f t="shared" si="61"/>
        <v>0</v>
      </c>
      <c r="L74" s="11">
        <f t="shared" si="97"/>
        <v>0</v>
      </c>
      <c r="M74" s="11">
        <f t="shared" si="62"/>
        <v>4.1450889776977888</v>
      </c>
      <c r="N74" s="11">
        <f>TAN(RADIANS(D74))*(h0ft/(TAN(RADIANS(D74))-TAN(RADIANS(B))))</f>
        <v>6.2625463081710313</v>
      </c>
      <c r="O74" s="11">
        <f t="shared" si="63"/>
        <v>1.3949765610906548</v>
      </c>
      <c r="P74" s="11">
        <f t="shared" si="64"/>
        <v>3.2217741337054657</v>
      </c>
      <c r="Q74" s="11">
        <f t="shared" si="14"/>
        <v>2.6056217349975409E-2</v>
      </c>
      <c r="R74" s="11">
        <f t="shared" si="98"/>
        <v>2.2471497008236372</v>
      </c>
      <c r="S74" s="11">
        <f t="shared" si="65"/>
        <v>7.8411051525754081</v>
      </c>
      <c r="T74" s="11">
        <f t="shared" si="66"/>
        <v>9.1305397354412907</v>
      </c>
      <c r="U74" s="11">
        <f t="shared" si="67"/>
        <v>0</v>
      </c>
      <c r="V74" s="11">
        <f t="shared" si="68"/>
        <v>0</v>
      </c>
      <c r="W74" s="11">
        <f t="shared" si="99"/>
        <v>0</v>
      </c>
      <c r="X74" s="11">
        <f t="shared" si="69"/>
        <v>4.757296963490103</v>
      </c>
      <c r="Y74" s="11">
        <f t="shared" si="20"/>
        <v>7.1874916789181507</v>
      </c>
      <c r="Z74" s="11">
        <f t="shared" si="21"/>
        <v>-7.9701446004615333</v>
      </c>
      <c r="AA74" s="11">
        <f t="shared" si="70"/>
        <v>17.096516169613849</v>
      </c>
      <c r="AB74" s="11">
        <f t="shared" si="71"/>
        <v>8.1426002338445844</v>
      </c>
      <c r="AC74" s="11">
        <f t="shared" si="72"/>
        <v>0</v>
      </c>
      <c r="AD74" s="11">
        <f t="shared" si="73"/>
        <v>0</v>
      </c>
      <c r="AE74" s="11">
        <f t="shared" si="100"/>
        <v>0</v>
      </c>
      <c r="AF74" s="11" t="str">
        <f t="shared" si="74"/>
        <v>Section 2</v>
      </c>
      <c r="AG74" s="11">
        <f t="shared" si="75"/>
        <v>4.1450889776977888</v>
      </c>
      <c r="AH74" s="11">
        <f t="shared" si="76"/>
        <v>6.2625463081710313</v>
      </c>
      <c r="AI74" s="11">
        <f t="shared" si="77"/>
        <v>9.1305397354412907</v>
      </c>
      <c r="AJ74" s="11">
        <f t="shared" si="78"/>
        <v>1095.6647682529549</v>
      </c>
      <c r="AK74" s="11">
        <f t="shared" si="79"/>
        <v>0</v>
      </c>
      <c r="AL74" s="11">
        <f t="shared" si="101"/>
        <v>1095.6647682529549</v>
      </c>
      <c r="AM74" s="11">
        <f t="shared" si="80"/>
        <v>7.5100764906236686</v>
      </c>
      <c r="AN74" s="11">
        <f t="shared" si="33"/>
        <v>5.0154609924141278</v>
      </c>
      <c r="AO74" s="11">
        <f t="shared" si="81"/>
        <v>1.1029301123445623</v>
      </c>
      <c r="AP74" s="11">
        <f t="shared" si="82"/>
        <v>539.37908137385159</v>
      </c>
      <c r="AQ74" s="11">
        <f t="shared" si="83"/>
        <v>0</v>
      </c>
      <c r="AR74" s="11"/>
      <c r="AS74" s="11"/>
      <c r="AT74" s="11">
        <f t="shared" si="84"/>
        <v>539.37908137385159</v>
      </c>
      <c r="AU74" s="11">
        <f t="shared" si="102"/>
        <v>56.5</v>
      </c>
      <c r="AV74" s="11"/>
      <c r="AW74" s="11">
        <f t="shared" si="85"/>
        <v>0</v>
      </c>
      <c r="AX74" s="11">
        <f t="shared" si="86"/>
        <v>0</v>
      </c>
      <c r="AY74" s="11">
        <f t="shared" si="87"/>
        <v>0.49228477268087689</v>
      </c>
      <c r="AZ74" s="11">
        <f>(AL74-AX74*COS(RADIANS(w))-AW74*SIN(RADIANS(D74))-AX74*SIN(RADIANS(w))*COS(RADIANS(D74-f))/SIN(RADIANS(D74-f))-AW74*COS(RADIANS(D74))*COS(RADIANS(D74-f))/SIN(RADIANS(D74-f)))*AY74</f>
        <v>539.37908137385159</v>
      </c>
      <c r="BA74" s="11">
        <f t="shared" si="103"/>
        <v>56.5</v>
      </c>
      <c r="BB74" s="11">
        <f t="shared" si="88"/>
        <v>522.7596970289552</v>
      </c>
      <c r="BC74" s="11">
        <f t="shared" si="89"/>
        <v>132.86117787335385</v>
      </c>
      <c r="BD74" s="11">
        <f t="shared" si="90"/>
        <v>1095.5676403059992</v>
      </c>
      <c r="BE74" s="11">
        <f t="shared" si="91"/>
        <v>962.80359037960091</v>
      </c>
      <c r="BF74" s="11">
        <f t="shared" si="92"/>
        <v>522.7596970289552</v>
      </c>
      <c r="BG74" s="11">
        <f t="shared" si="93"/>
        <v>0.3595860542492344</v>
      </c>
      <c r="BH74" s="11">
        <f t="shared" si="94"/>
        <v>0.34850646468597019</v>
      </c>
      <c r="BI74" s="12">
        <f t="shared" si="104"/>
        <v>8.8574118582235906E-2</v>
      </c>
    </row>
    <row r="75" spans="4:61">
      <c r="D75" s="10">
        <v>56</v>
      </c>
      <c r="E75" s="11">
        <f t="shared" si="7"/>
        <v>-0.98377133530773042</v>
      </c>
      <c r="F75" s="11">
        <f t="shared" si="59"/>
        <v>3.372542584212133</v>
      </c>
      <c r="G75" s="11">
        <f t="shared" si="9"/>
        <v>5</v>
      </c>
      <c r="H75" s="11">
        <f t="shared" si="60"/>
        <v>8.4313564605303331</v>
      </c>
      <c r="I75" s="11">
        <f t="shared" si="95"/>
        <v>7.4475851252226022</v>
      </c>
      <c r="J75" s="11">
        <f t="shared" si="96"/>
        <v>0</v>
      </c>
      <c r="K75" s="11">
        <f t="shared" si="61"/>
        <v>0</v>
      </c>
      <c r="L75" s="11">
        <f t="shared" si="97"/>
        <v>0</v>
      </c>
      <c r="M75" s="11">
        <f t="shared" si="62"/>
        <v>4.2473548993470436</v>
      </c>
      <c r="N75" s="11">
        <f>TAN(RADIANS(D75))*(h0ft/(TAN(RADIANS(D75))-TAN(RADIANS(B))))</f>
        <v>6.2969625931932853</v>
      </c>
      <c r="O75" s="11">
        <f t="shared" si="63"/>
        <v>1.4293928461129071</v>
      </c>
      <c r="P75" s="11">
        <f t="shared" si="64"/>
        <v>3.2832172507302508</v>
      </c>
      <c r="Q75" s="11">
        <f t="shared" si="14"/>
        <v>2.6056217349975409E-2</v>
      </c>
      <c r="R75" s="11">
        <f t="shared" si="98"/>
        <v>2.3465036252141536</v>
      </c>
      <c r="S75" s="11">
        <f t="shared" si="65"/>
        <v>7.99064448137349</v>
      </c>
      <c r="T75" s="11">
        <f t="shared" si="66"/>
        <v>9.3794329886298886</v>
      </c>
      <c r="U75" s="11">
        <f t="shared" si="67"/>
        <v>0</v>
      </c>
      <c r="V75" s="11">
        <f t="shared" si="68"/>
        <v>0</v>
      </c>
      <c r="W75" s="11">
        <f t="shared" si="99"/>
        <v>0</v>
      </c>
      <c r="X75" s="11">
        <f t="shared" si="69"/>
        <v>4.8480243521643649</v>
      </c>
      <c r="Y75" s="11">
        <f t="shared" si="20"/>
        <v>7.1874916789181507</v>
      </c>
      <c r="Z75" s="11">
        <f t="shared" si="21"/>
        <v>-7.9701446004615333</v>
      </c>
      <c r="AA75" s="11">
        <f t="shared" si="70"/>
        <v>17.422567345186966</v>
      </c>
      <c r="AB75" s="11">
        <f t="shared" si="71"/>
        <v>8.468651409417701</v>
      </c>
      <c r="AC75" s="11">
        <f t="shared" si="72"/>
        <v>0</v>
      </c>
      <c r="AD75" s="11">
        <f t="shared" si="73"/>
        <v>0</v>
      </c>
      <c r="AE75" s="11">
        <f t="shared" si="100"/>
        <v>0</v>
      </c>
      <c r="AF75" s="11" t="str">
        <f t="shared" si="74"/>
        <v>Section 2</v>
      </c>
      <c r="AG75" s="11">
        <f t="shared" si="75"/>
        <v>4.2473548993470436</v>
      </c>
      <c r="AH75" s="11">
        <f t="shared" si="76"/>
        <v>6.2969625931932853</v>
      </c>
      <c r="AI75" s="11">
        <f t="shared" si="77"/>
        <v>9.3794329886298886</v>
      </c>
      <c r="AJ75" s="11">
        <f t="shared" si="78"/>
        <v>1125.5319586355865</v>
      </c>
      <c r="AK75" s="11">
        <f t="shared" si="79"/>
        <v>0</v>
      </c>
      <c r="AL75" s="11">
        <f t="shared" si="101"/>
        <v>1125.5319586355865</v>
      </c>
      <c r="AM75" s="11">
        <f t="shared" si="80"/>
        <v>7.5955093009674366</v>
      </c>
      <c r="AN75" s="11">
        <f t="shared" si="33"/>
        <v>5.0154609924141278</v>
      </c>
      <c r="AO75" s="11">
        <f t="shared" si="81"/>
        <v>1.100159904040799</v>
      </c>
      <c r="AP75" s="11">
        <f t="shared" si="82"/>
        <v>543.97179523165505</v>
      </c>
      <c r="AQ75" s="11">
        <f t="shared" si="83"/>
        <v>0</v>
      </c>
      <c r="AR75" s="11"/>
      <c r="AS75" s="11"/>
      <c r="AT75" s="11">
        <f t="shared" si="84"/>
        <v>543.97179523165505</v>
      </c>
      <c r="AU75" s="11">
        <f t="shared" si="102"/>
        <v>56</v>
      </c>
      <c r="AV75" s="11"/>
      <c r="AW75" s="11">
        <f t="shared" si="85"/>
        <v>0</v>
      </c>
      <c r="AX75" s="11">
        <f t="shared" si="86"/>
        <v>0</v>
      </c>
      <c r="AY75" s="11">
        <f t="shared" si="87"/>
        <v>0.48330195429641881</v>
      </c>
      <c r="AZ75" s="11">
        <f>(AL75-AX75*COS(RADIANS(w))-AW75*SIN(RADIANS(D75))-AX75*SIN(RADIANS(w))*COS(RADIANS(D75-f))/SIN(RADIANS(D75-f))-AW75*COS(RADIANS(D75))*COS(RADIANS(D75-f))/SIN(RADIANS(D75-f)))*AY75</f>
        <v>543.97179523165494</v>
      </c>
      <c r="BA75" s="11">
        <f t="shared" si="103"/>
        <v>56</v>
      </c>
      <c r="BB75" s="11">
        <f t="shared" si="88"/>
        <v>527.21089988007554</v>
      </c>
      <c r="BC75" s="11">
        <f t="shared" si="89"/>
        <v>133.99246641207287</v>
      </c>
      <c r="BD75" s="11">
        <f t="shared" si="90"/>
        <v>1122.9879329677688</v>
      </c>
      <c r="BE75" s="11">
        <f t="shared" si="91"/>
        <v>991.53949222351343</v>
      </c>
      <c r="BF75" s="11">
        <f t="shared" si="92"/>
        <v>527.21089988007554</v>
      </c>
      <c r="BG75" s="11">
        <f t="shared" si="93"/>
        <v>0.36264786348776995</v>
      </c>
      <c r="BH75" s="11">
        <f t="shared" si="94"/>
        <v>0.35147393325338372</v>
      </c>
      <c r="BI75" s="12">
        <f t="shared" si="104"/>
        <v>8.9328310941381911E-2</v>
      </c>
    </row>
    <row r="76" spans="4:61">
      <c r="D76" s="10">
        <v>55.5</v>
      </c>
      <c r="E76" s="11">
        <f t="shared" si="7"/>
        <v>-0.98377133530773042</v>
      </c>
      <c r="F76" s="11">
        <f t="shared" si="59"/>
        <v>3.4364047930080659</v>
      </c>
      <c r="G76" s="11">
        <f t="shared" si="9"/>
        <v>5</v>
      </c>
      <c r="H76" s="11">
        <f t="shared" si="60"/>
        <v>8.5910119825201647</v>
      </c>
      <c r="I76" s="11">
        <f t="shared" si="95"/>
        <v>7.6072406472124339</v>
      </c>
      <c r="J76" s="11">
        <f t="shared" si="96"/>
        <v>0</v>
      </c>
      <c r="K76" s="11">
        <f t="shared" si="61"/>
        <v>0</v>
      </c>
      <c r="L76" s="11">
        <f t="shared" si="97"/>
        <v>0</v>
      </c>
      <c r="M76" s="11">
        <f t="shared" si="62"/>
        <v>4.3519823577400665</v>
      </c>
      <c r="N76" s="11">
        <f>TAN(RADIANS(D76))*(h0ft/(TAN(RADIANS(D76))-TAN(RADIANS(B))))</f>
        <v>6.3321736231349908</v>
      </c>
      <c r="O76" s="11">
        <f t="shared" si="63"/>
        <v>1.4646038760546136</v>
      </c>
      <c r="P76" s="11">
        <f t="shared" si="64"/>
        <v>3.345388001833614</v>
      </c>
      <c r="Q76" s="11">
        <f t="shared" si="14"/>
        <v>2.6056217349975409E-2</v>
      </c>
      <c r="R76" s="11">
        <f t="shared" si="98"/>
        <v>2.4498341171960547</v>
      </c>
      <c r="S76" s="11">
        <f t="shared" si="65"/>
        <v>8.1419547149854878</v>
      </c>
      <c r="T76" s="11">
        <f t="shared" si="66"/>
        <v>9.6340737142237884</v>
      </c>
      <c r="U76" s="11">
        <f t="shared" si="67"/>
        <v>0</v>
      </c>
      <c r="V76" s="11">
        <f t="shared" si="68"/>
        <v>0</v>
      </c>
      <c r="W76" s="11">
        <f t="shared" si="99"/>
        <v>0</v>
      </c>
      <c r="X76" s="11">
        <f t="shared" si="69"/>
        <v>4.9398261710279847</v>
      </c>
      <c r="Y76" s="11">
        <f t="shared" si="20"/>
        <v>7.1874916789181507</v>
      </c>
      <c r="Z76" s="11">
        <f t="shared" si="21"/>
        <v>-7.9701446004615333</v>
      </c>
      <c r="AA76" s="11">
        <f t="shared" si="70"/>
        <v>17.752479749782875</v>
      </c>
      <c r="AB76" s="11">
        <f t="shared" si="71"/>
        <v>8.79856381401361</v>
      </c>
      <c r="AC76" s="11">
        <f t="shared" si="72"/>
        <v>0</v>
      </c>
      <c r="AD76" s="11">
        <f t="shared" si="73"/>
        <v>0</v>
      </c>
      <c r="AE76" s="11">
        <f t="shared" si="100"/>
        <v>0</v>
      </c>
      <c r="AF76" s="11" t="str">
        <f t="shared" si="74"/>
        <v>Section 2</v>
      </c>
      <c r="AG76" s="11">
        <f t="shared" si="75"/>
        <v>4.3519823577400665</v>
      </c>
      <c r="AH76" s="11">
        <f t="shared" si="76"/>
        <v>6.3321736231349908</v>
      </c>
      <c r="AI76" s="11">
        <f t="shared" si="77"/>
        <v>9.6340737142237884</v>
      </c>
      <c r="AJ76" s="11">
        <f t="shared" si="78"/>
        <v>1156.0888457068545</v>
      </c>
      <c r="AK76" s="11">
        <f t="shared" si="79"/>
        <v>0</v>
      </c>
      <c r="AL76" s="11">
        <f t="shared" si="101"/>
        <v>1156.0888457068545</v>
      </c>
      <c r="AM76" s="11">
        <f t="shared" si="80"/>
        <v>7.6835000641379123</v>
      </c>
      <c r="AN76" s="11">
        <f t="shared" si="33"/>
        <v>5.0154609924141278</v>
      </c>
      <c r="AO76" s="11">
        <f t="shared" si="81"/>
        <v>1.0974152854048997</v>
      </c>
      <c r="AP76" s="11">
        <f t="shared" si="82"/>
        <v>548.39928747971044</v>
      </c>
      <c r="AQ76" s="11">
        <f t="shared" si="83"/>
        <v>0</v>
      </c>
      <c r="AR76" s="11"/>
      <c r="AS76" s="11"/>
      <c r="AT76" s="11">
        <f t="shared" si="84"/>
        <v>548.39928747971044</v>
      </c>
      <c r="AU76" s="11">
        <f t="shared" si="102"/>
        <v>55.5</v>
      </c>
      <c r="AV76" s="11"/>
      <c r="AW76" s="11">
        <f t="shared" si="85"/>
        <v>0</v>
      </c>
      <c r="AX76" s="11">
        <f t="shared" si="86"/>
        <v>0</v>
      </c>
      <c r="AY76" s="11">
        <f t="shared" si="87"/>
        <v>0.4743573900191112</v>
      </c>
      <c r="AZ76" s="11">
        <f>(AL76-AX76*COS(RADIANS(w))-AW76*SIN(RADIANS(D76))-AX76*SIN(RADIANS(w))*COS(RADIANS(D76-f))/SIN(RADIANS(D76-f))-AW76*COS(RADIANS(D76))*COS(RADIANS(D76-f))/SIN(RADIANS(D76-f)))*AY76</f>
        <v>548.39928747971044</v>
      </c>
      <c r="BA76" s="11">
        <f t="shared" si="103"/>
        <v>55.5</v>
      </c>
      <c r="BB76" s="11">
        <f t="shared" si="88"/>
        <v>531.50197194074258</v>
      </c>
      <c r="BC76" s="11">
        <f t="shared" si="89"/>
        <v>135.0830571587579</v>
      </c>
      <c r="BD76" s="11">
        <f t="shared" si="90"/>
        <v>1151.0634936551583</v>
      </c>
      <c r="BE76" s="11">
        <f t="shared" si="91"/>
        <v>1021.0057885480967</v>
      </c>
      <c r="BF76" s="11">
        <f t="shared" si="92"/>
        <v>531.50197194074258</v>
      </c>
      <c r="BG76" s="11">
        <f t="shared" si="93"/>
        <v>0.36559952498647363</v>
      </c>
      <c r="BH76" s="11">
        <f t="shared" si="94"/>
        <v>0.35433464796049502</v>
      </c>
      <c r="BI76" s="12">
        <f t="shared" si="104"/>
        <v>9.0055371439171944E-2</v>
      </c>
    </row>
    <row r="77" spans="4:61">
      <c r="D77" s="10">
        <v>55</v>
      </c>
      <c r="E77" s="11">
        <f t="shared" si="7"/>
        <v>-0.98377133530773042</v>
      </c>
      <c r="F77" s="11">
        <f t="shared" si="59"/>
        <v>3.5010376910485492</v>
      </c>
      <c r="G77" s="11">
        <f t="shared" si="9"/>
        <v>5</v>
      </c>
      <c r="H77" s="11">
        <f t="shared" si="60"/>
        <v>8.7525942276213726</v>
      </c>
      <c r="I77" s="11">
        <f t="shared" si="95"/>
        <v>7.7688228923136418</v>
      </c>
      <c r="J77" s="11">
        <f t="shared" si="96"/>
        <v>0</v>
      </c>
      <c r="K77" s="11">
        <f t="shared" si="61"/>
        <v>0</v>
      </c>
      <c r="L77" s="11">
        <f t="shared" si="97"/>
        <v>0</v>
      </c>
      <c r="M77" s="11">
        <f t="shared" si="62"/>
        <v>4.4590706082729756</v>
      </c>
      <c r="N77" s="11">
        <f>TAN(RADIANS(D77))*(h0ft/(TAN(RADIANS(D77))-TAN(RADIANS(B))))</f>
        <v>6.368212801127398</v>
      </c>
      <c r="O77" s="11">
        <f t="shared" si="63"/>
        <v>1.5006430540470199</v>
      </c>
      <c r="P77" s="11">
        <f t="shared" si="64"/>
        <v>3.4083090296672109</v>
      </c>
      <c r="Q77" s="11">
        <f t="shared" si="14"/>
        <v>2.6056217349975409E-2</v>
      </c>
      <c r="R77" s="11">
        <f t="shared" si="98"/>
        <v>2.5573276357079191</v>
      </c>
      <c r="S77" s="11">
        <f t="shared" si="65"/>
        <v>8.2950909607544965</v>
      </c>
      <c r="T77" s="11">
        <f t="shared" si="66"/>
        <v>9.8947034785046597</v>
      </c>
      <c r="U77" s="11">
        <f t="shared" si="67"/>
        <v>0</v>
      </c>
      <c r="V77" s="11">
        <f t="shared" si="68"/>
        <v>0</v>
      </c>
      <c r="W77" s="11">
        <f t="shared" si="99"/>
        <v>0</v>
      </c>
      <c r="X77" s="11">
        <f t="shared" si="69"/>
        <v>5.0327358543980525</v>
      </c>
      <c r="Y77" s="11">
        <f t="shared" si="20"/>
        <v>7.1874916789181507</v>
      </c>
      <c r="Z77" s="11">
        <f t="shared" si="21"/>
        <v>-7.9701446004615333</v>
      </c>
      <c r="AA77" s="11">
        <f t="shared" si="70"/>
        <v>18.086373537839517</v>
      </c>
      <c r="AB77" s="11">
        <f t="shared" si="71"/>
        <v>9.1324576020702519</v>
      </c>
      <c r="AC77" s="11">
        <f t="shared" si="72"/>
        <v>0</v>
      </c>
      <c r="AD77" s="11">
        <f t="shared" si="73"/>
        <v>0</v>
      </c>
      <c r="AE77" s="11">
        <f t="shared" si="100"/>
        <v>0</v>
      </c>
      <c r="AF77" s="11" t="str">
        <f t="shared" si="74"/>
        <v>Section 2</v>
      </c>
      <c r="AG77" s="11">
        <f t="shared" si="75"/>
        <v>4.4590706082729756</v>
      </c>
      <c r="AH77" s="11">
        <f t="shared" si="76"/>
        <v>6.368212801127398</v>
      </c>
      <c r="AI77" s="11">
        <f t="shared" si="77"/>
        <v>9.8947034785046597</v>
      </c>
      <c r="AJ77" s="11">
        <f t="shared" si="78"/>
        <v>1187.3644174205592</v>
      </c>
      <c r="AK77" s="11">
        <f t="shared" si="79"/>
        <v>0</v>
      </c>
      <c r="AL77" s="11">
        <f t="shared" si="101"/>
        <v>1187.3644174205592</v>
      </c>
      <c r="AM77" s="11">
        <f t="shared" si="80"/>
        <v>7.7741523634417398</v>
      </c>
      <c r="AN77" s="11">
        <f t="shared" si="33"/>
        <v>5.0154609924141278</v>
      </c>
      <c r="AO77" s="11">
        <f t="shared" si="81"/>
        <v>1.0946954911586224</v>
      </c>
      <c r="AP77" s="11">
        <f t="shared" si="82"/>
        <v>552.65815323636616</v>
      </c>
      <c r="AQ77" s="11">
        <f t="shared" si="83"/>
        <v>0</v>
      </c>
      <c r="AR77" s="11"/>
      <c r="AS77" s="11"/>
      <c r="AT77" s="11">
        <f t="shared" si="84"/>
        <v>552.65815323636616</v>
      </c>
      <c r="AU77" s="11">
        <f t="shared" si="102"/>
        <v>55</v>
      </c>
      <c r="AV77" s="11"/>
      <c r="AW77" s="11">
        <f t="shared" si="85"/>
        <v>0</v>
      </c>
      <c r="AX77" s="11">
        <f t="shared" si="86"/>
        <v>0</v>
      </c>
      <c r="AY77" s="11">
        <f t="shared" si="87"/>
        <v>0.46544948217074361</v>
      </c>
      <c r="AZ77" s="11">
        <f>(AL77-AX77*COS(RADIANS(w))-AW77*SIN(RADIANS(D77))-AX77*SIN(RADIANS(w))*COS(RADIANS(D77-f))/SIN(RADIANS(D77-f))-AW77*COS(RADIANS(D77))*COS(RADIANS(D77-f))/SIN(RADIANS(D77-f)))*AY77</f>
        <v>552.65815323636593</v>
      </c>
      <c r="BA77" s="11">
        <f t="shared" si="103"/>
        <v>55</v>
      </c>
      <c r="BB77" s="11">
        <f t="shared" si="88"/>
        <v>535.62961324074524</v>
      </c>
      <c r="BC77" s="11">
        <f t="shared" si="89"/>
        <v>136.13211141461167</v>
      </c>
      <c r="BD77" s="11">
        <f t="shared" si="90"/>
        <v>1179.825598879348</v>
      </c>
      <c r="BE77" s="11">
        <f t="shared" si="91"/>
        <v>1051.2323060059475</v>
      </c>
      <c r="BF77" s="11">
        <f t="shared" si="92"/>
        <v>535.62961324074524</v>
      </c>
      <c r="BG77" s="11">
        <f t="shared" si="93"/>
        <v>0.36843876882424398</v>
      </c>
      <c r="BH77" s="11">
        <f t="shared" si="94"/>
        <v>0.35708640882716347</v>
      </c>
      <c r="BI77" s="12">
        <f t="shared" si="104"/>
        <v>9.0754740943074466E-2</v>
      </c>
    </row>
    <row r="78" spans="4:61">
      <c r="D78" s="10">
        <v>54.5</v>
      </c>
      <c r="E78" s="11">
        <f t="shared" si="7"/>
        <v>-0.98377133530773042</v>
      </c>
      <c r="F78" s="11">
        <f t="shared" si="59"/>
        <v>3.5664653394850276</v>
      </c>
      <c r="G78" s="11">
        <f t="shared" si="9"/>
        <v>5</v>
      </c>
      <c r="H78" s="11">
        <f t="shared" si="60"/>
        <v>8.9161633487125691</v>
      </c>
      <c r="I78" s="11">
        <f t="shared" si="95"/>
        <v>7.9323920134048382</v>
      </c>
      <c r="J78" s="11">
        <f t="shared" si="96"/>
        <v>0</v>
      </c>
      <c r="K78" s="11">
        <f t="shared" si="61"/>
        <v>0</v>
      </c>
      <c r="L78" s="11">
        <f t="shared" si="97"/>
        <v>0</v>
      </c>
      <c r="M78" s="11">
        <f t="shared" si="62"/>
        <v>4.5687243986949113</v>
      </c>
      <c r="N78" s="11">
        <f>TAN(RADIANS(D78))*(h0ft/(TAN(RADIANS(D78))-TAN(RADIANS(B))))</f>
        <v>6.405115378682753</v>
      </c>
      <c r="O78" s="11">
        <f t="shared" si="63"/>
        <v>1.5375456316023768</v>
      </c>
      <c r="P78" s="11">
        <f t="shared" si="64"/>
        <v>3.4720037580976135</v>
      </c>
      <c r="Q78" s="11">
        <f t="shared" si="14"/>
        <v>2.6056217349975409E-2</v>
      </c>
      <c r="R78" s="11">
        <f t="shared" si="98"/>
        <v>2.6691821055850107</v>
      </c>
      <c r="S78" s="11">
        <f t="shared" si="65"/>
        <v>8.4501102273326598</v>
      </c>
      <c r="T78" s="11">
        <f t="shared" si="66"/>
        <v>10.161577214959916</v>
      </c>
      <c r="U78" s="11">
        <f t="shared" si="67"/>
        <v>0</v>
      </c>
      <c r="V78" s="11">
        <f t="shared" si="68"/>
        <v>0</v>
      </c>
      <c r="W78" s="11">
        <f t="shared" si="99"/>
        <v>0</v>
      </c>
      <c r="X78" s="11">
        <f t="shared" si="69"/>
        <v>5.1267879901397269</v>
      </c>
      <c r="Y78" s="11">
        <f t="shared" si="20"/>
        <v>7.1874916789181507</v>
      </c>
      <c r="Z78" s="11">
        <f t="shared" si="21"/>
        <v>-7.9701446004615333</v>
      </c>
      <c r="AA78" s="11">
        <f t="shared" si="70"/>
        <v>18.424373009353399</v>
      </c>
      <c r="AB78" s="11">
        <f t="shared" si="71"/>
        <v>9.470457073584134</v>
      </c>
      <c r="AC78" s="11">
        <f t="shared" si="72"/>
        <v>0</v>
      </c>
      <c r="AD78" s="11">
        <f t="shared" si="73"/>
        <v>0</v>
      </c>
      <c r="AE78" s="11">
        <f t="shared" si="100"/>
        <v>0</v>
      </c>
      <c r="AF78" s="11" t="str">
        <f t="shared" si="74"/>
        <v>Section 2</v>
      </c>
      <c r="AG78" s="11">
        <f t="shared" si="75"/>
        <v>4.5687243986949113</v>
      </c>
      <c r="AH78" s="11">
        <f t="shared" si="76"/>
        <v>6.405115378682753</v>
      </c>
      <c r="AI78" s="11">
        <f t="shared" si="77"/>
        <v>10.161577214959916</v>
      </c>
      <c r="AJ78" s="11">
        <f t="shared" si="78"/>
        <v>1219.3892657951899</v>
      </c>
      <c r="AK78" s="11">
        <f t="shared" si="79"/>
        <v>0</v>
      </c>
      <c r="AL78" s="11">
        <f t="shared" si="101"/>
        <v>1219.3892657951899</v>
      </c>
      <c r="AM78" s="11">
        <f t="shared" si="80"/>
        <v>7.8675755887991619</v>
      </c>
      <c r="AN78" s="11">
        <f t="shared" si="33"/>
        <v>5.0154609924141278</v>
      </c>
      <c r="AO78" s="11">
        <f t="shared" si="81"/>
        <v>1.0919997773007426</v>
      </c>
      <c r="AP78" s="11">
        <f t="shared" si="82"/>
        <v>556.74467488084667</v>
      </c>
      <c r="AQ78" s="11">
        <f t="shared" si="83"/>
        <v>0</v>
      </c>
      <c r="AR78" s="11"/>
      <c r="AS78" s="11"/>
      <c r="AT78" s="11">
        <f t="shared" si="84"/>
        <v>556.74467488084667</v>
      </c>
      <c r="AU78" s="11">
        <f t="shared" si="102"/>
        <v>54.5</v>
      </c>
      <c r="AV78" s="11"/>
      <c r="AW78" s="11">
        <f t="shared" si="85"/>
        <v>0</v>
      </c>
      <c r="AX78" s="11">
        <f t="shared" si="86"/>
        <v>0</v>
      </c>
      <c r="AY78" s="11">
        <f t="shared" si="87"/>
        <v>0.45657665726439017</v>
      </c>
      <c r="AZ78" s="11">
        <f>(AL78-AX78*COS(RADIANS(w))-AW78*SIN(RADIANS(D78))-AX78*SIN(RADIANS(w))*COS(RADIANS(D78-f))/SIN(RADIANS(D78-f))-AW78*COS(RADIANS(D78))*COS(RADIANS(D78-f))/SIN(RADIANS(D78-f)))*AY78</f>
        <v>556.74467488084679</v>
      </c>
      <c r="BA78" s="11">
        <f t="shared" si="103"/>
        <v>54.5</v>
      </c>
      <c r="BB78" s="11">
        <f t="shared" si="88"/>
        <v>539.590220706889</v>
      </c>
      <c r="BC78" s="11">
        <f t="shared" si="89"/>
        <v>137.13871344616945</v>
      </c>
      <c r="BD78" s="11">
        <f t="shared" si="90"/>
        <v>1209.3071836147626</v>
      </c>
      <c r="BE78" s="11">
        <f t="shared" si="91"/>
        <v>1082.2505523490206</v>
      </c>
      <c r="BF78" s="11">
        <f t="shared" si="92"/>
        <v>539.590220706889</v>
      </c>
      <c r="BG78" s="11">
        <f t="shared" si="93"/>
        <v>0.37116311658723117</v>
      </c>
      <c r="BH78" s="11">
        <f t="shared" si="94"/>
        <v>0.35972681380459265</v>
      </c>
      <c r="BI78" s="12">
        <f t="shared" si="104"/>
        <v>9.1425808964112967E-2</v>
      </c>
    </row>
    <row r="79" spans="4:61">
      <c r="D79" s="10">
        <v>54</v>
      </c>
      <c r="E79" s="11">
        <f t="shared" si="7"/>
        <v>-0.98377133530773042</v>
      </c>
      <c r="F79" s="11">
        <f t="shared" si="59"/>
        <v>3.6327126400268051</v>
      </c>
      <c r="G79" s="11">
        <f t="shared" si="9"/>
        <v>5</v>
      </c>
      <c r="H79" s="11">
        <f t="shared" si="60"/>
        <v>9.0817816000670124</v>
      </c>
      <c r="I79" s="11">
        <f t="shared" si="95"/>
        <v>8.0980102647592815</v>
      </c>
      <c r="J79" s="11">
        <f t="shared" si="96"/>
        <v>0</v>
      </c>
      <c r="K79" s="11">
        <f t="shared" si="61"/>
        <v>0</v>
      </c>
      <c r="L79" s="11">
        <f t="shared" si="97"/>
        <v>0</v>
      </c>
      <c r="M79" s="11">
        <f t="shared" si="62"/>
        <v>4.6810543574969703</v>
      </c>
      <c r="N79" s="11">
        <f>TAN(RADIANS(D79))*(h0ft/(TAN(RADIANS(D79))-TAN(RADIANS(B))))</f>
        <v>6.4429185864016345</v>
      </c>
      <c r="O79" s="11">
        <f t="shared" si="63"/>
        <v>1.5753488393212571</v>
      </c>
      <c r="P79" s="11">
        <f t="shared" si="64"/>
        <v>3.5364964292861929</v>
      </c>
      <c r="Q79" s="11">
        <f t="shared" si="14"/>
        <v>2.6056217349975409E-2</v>
      </c>
      <c r="R79" s="11">
        <f t="shared" si="98"/>
        <v>2.7856077725698873</v>
      </c>
      <c r="S79" s="11">
        <f t="shared" si="65"/>
        <v>8.6070715149256269</v>
      </c>
      <c r="T79" s="11">
        <f t="shared" si="66"/>
        <v>10.434964169537759</v>
      </c>
      <c r="U79" s="11">
        <f t="shared" si="67"/>
        <v>0</v>
      </c>
      <c r="V79" s="11">
        <f t="shared" si="68"/>
        <v>0</v>
      </c>
      <c r="W79" s="11">
        <f t="shared" si="99"/>
        <v>0</v>
      </c>
      <c r="X79" s="11">
        <f t="shared" si="69"/>
        <v>5.2220183744186892</v>
      </c>
      <c r="Y79" s="11">
        <f t="shared" si="20"/>
        <v>7.1874916789181507</v>
      </c>
      <c r="Z79" s="11">
        <f t="shared" si="21"/>
        <v>-7.9701446004615333</v>
      </c>
      <c r="AA79" s="11">
        <f t="shared" si="70"/>
        <v>18.76660680664601</v>
      </c>
      <c r="AB79" s="11">
        <f t="shared" si="71"/>
        <v>9.8126908708767449</v>
      </c>
      <c r="AC79" s="11">
        <f t="shared" si="72"/>
        <v>0</v>
      </c>
      <c r="AD79" s="11">
        <f t="shared" si="73"/>
        <v>0</v>
      </c>
      <c r="AE79" s="11">
        <f t="shared" si="100"/>
        <v>0</v>
      </c>
      <c r="AF79" s="11" t="str">
        <f t="shared" si="74"/>
        <v>Section 2</v>
      </c>
      <c r="AG79" s="11">
        <f t="shared" si="75"/>
        <v>4.6810543574969703</v>
      </c>
      <c r="AH79" s="11">
        <f t="shared" si="76"/>
        <v>6.4429185864016345</v>
      </c>
      <c r="AI79" s="11">
        <f t="shared" si="77"/>
        <v>10.434964169537759</v>
      </c>
      <c r="AJ79" s="11">
        <f t="shared" si="78"/>
        <v>1252.1957003445311</v>
      </c>
      <c r="AK79" s="11">
        <f t="shared" si="79"/>
        <v>0</v>
      </c>
      <c r="AL79" s="11">
        <f t="shared" si="101"/>
        <v>1252.1957003445311</v>
      </c>
      <c r="AM79" s="11">
        <f t="shared" si="80"/>
        <v>7.9638853462892722</v>
      </c>
      <c r="AN79" s="11">
        <f t="shared" si="33"/>
        <v>5.0154609924141278</v>
      </c>
      <c r="AO79" s="11">
        <f t="shared" si="81"/>
        <v>1.0893274202189325</v>
      </c>
      <c r="AP79" s="11">
        <f t="shared" si="82"/>
        <v>560.65480312368743</v>
      </c>
      <c r="AQ79" s="11">
        <f t="shared" si="83"/>
        <v>0</v>
      </c>
      <c r="AR79" s="11"/>
      <c r="AS79" s="11"/>
      <c r="AT79" s="11">
        <f t="shared" si="84"/>
        <v>560.65480312368743</v>
      </c>
      <c r="AU79" s="11">
        <f t="shared" si="102"/>
        <v>54</v>
      </c>
      <c r="AV79" s="11"/>
      <c r="AW79" s="11">
        <f t="shared" si="85"/>
        <v>0</v>
      </c>
      <c r="AX79" s="11">
        <f t="shared" si="86"/>
        <v>0</v>
      </c>
      <c r="AY79" s="11">
        <f t="shared" si="87"/>
        <v>0.44773736482997656</v>
      </c>
      <c r="AZ79" s="11">
        <f>(AL79-AX79*COS(RADIANS(w))-AW79*SIN(RADIANS(D79))-AX79*SIN(RADIANS(w))*COS(RADIANS(D79-f))/SIN(RADIANS(D79-f))-AW79*COS(RADIANS(D79))*COS(RADIANS(D79-f))/SIN(RADIANS(D79-f)))*AY79</f>
        <v>560.65480312368732</v>
      </c>
      <c r="BA79" s="11">
        <f t="shared" si="103"/>
        <v>54</v>
      </c>
      <c r="BB79" s="11">
        <f t="shared" si="88"/>
        <v>543.37986981668632</v>
      </c>
      <c r="BC79" s="11">
        <f t="shared" si="89"/>
        <v>138.10186582252123</v>
      </c>
      <c r="BD79" s="11">
        <f t="shared" si="90"/>
        <v>1239.5429621606322</v>
      </c>
      <c r="BE79" s="11">
        <f t="shared" si="91"/>
        <v>1114.09383452201</v>
      </c>
      <c r="BF79" s="11">
        <f t="shared" si="92"/>
        <v>543.37986981668632</v>
      </c>
      <c r="BG79" s="11">
        <f t="shared" si="93"/>
        <v>0.37376986874912488</v>
      </c>
      <c r="BH79" s="11">
        <f t="shared" si="94"/>
        <v>0.36225324654445751</v>
      </c>
      <c r="BI79" s="12">
        <f t="shared" si="104"/>
        <v>9.2067910548347481E-2</v>
      </c>
    </row>
    <row r="80" spans="4:61">
      <c r="D80" s="10">
        <v>53.5</v>
      </c>
      <c r="E80" s="11">
        <f t="shared" si="7"/>
        <v>-0.98377133530773042</v>
      </c>
      <c r="F80" s="11">
        <f t="shared" si="59"/>
        <v>3.6998053751424389</v>
      </c>
      <c r="G80" s="11">
        <f t="shared" si="9"/>
        <v>5</v>
      </c>
      <c r="H80" s="11">
        <f t="shared" si="60"/>
        <v>9.2495134378560966</v>
      </c>
      <c r="I80" s="11">
        <f t="shared" si="95"/>
        <v>8.2657421025483657</v>
      </c>
      <c r="J80" s="11">
        <f t="shared" si="96"/>
        <v>0</v>
      </c>
      <c r="K80" s="11">
        <f t="shared" si="61"/>
        <v>0</v>
      </c>
      <c r="L80" s="11">
        <f t="shared" si="97"/>
        <v>0</v>
      </c>
      <c r="M80" s="11">
        <f t="shared" si="62"/>
        <v>4.7961774156746673</v>
      </c>
      <c r="N80" s="11">
        <f>TAN(RADIANS(D80))*(h0ft/(TAN(RADIANS(D80))-TAN(RADIANS(B))))</f>
        <v>6.481661775911685</v>
      </c>
      <c r="O80" s="11">
        <f t="shared" si="63"/>
        <v>1.6140920288313068</v>
      </c>
      <c r="P80" s="11">
        <f t="shared" si="64"/>
        <v>3.6018121428257404</v>
      </c>
      <c r="Q80" s="11">
        <f t="shared" si="14"/>
        <v>2.6056217349975409E-2</v>
      </c>
      <c r="R80" s="11">
        <f t="shared" si="98"/>
        <v>2.906828134541418</v>
      </c>
      <c r="S80" s="11">
        <f t="shared" si="65"/>
        <v>8.7660359105426604</v>
      </c>
      <c r="T80" s="11">
        <f t="shared" si="66"/>
        <v>10.715148927126323</v>
      </c>
      <c r="U80" s="11">
        <f t="shared" si="67"/>
        <v>0</v>
      </c>
      <c r="V80" s="11">
        <f t="shared" si="68"/>
        <v>0</v>
      </c>
      <c r="W80" s="11">
        <f t="shared" si="99"/>
        <v>0</v>
      </c>
      <c r="X80" s="11">
        <f t="shared" si="69"/>
        <v>5.3184640694905854</v>
      </c>
      <c r="Y80" s="11">
        <f t="shared" si="20"/>
        <v>7.1874916789181507</v>
      </c>
      <c r="Z80" s="11">
        <f t="shared" si="21"/>
        <v>-7.9701446004615333</v>
      </c>
      <c r="AA80" s="11">
        <f t="shared" si="70"/>
        <v>19.113208122044373</v>
      </c>
      <c r="AB80" s="11">
        <f t="shared" si="71"/>
        <v>10.159292186275108</v>
      </c>
      <c r="AC80" s="11">
        <f t="shared" si="72"/>
        <v>0</v>
      </c>
      <c r="AD80" s="11">
        <f t="shared" si="73"/>
        <v>0</v>
      </c>
      <c r="AE80" s="11">
        <f t="shared" si="100"/>
        <v>0</v>
      </c>
      <c r="AF80" s="11" t="str">
        <f t="shared" si="74"/>
        <v>Section 2</v>
      </c>
      <c r="AG80" s="11">
        <f t="shared" si="75"/>
        <v>4.7961774156746673</v>
      </c>
      <c r="AH80" s="11">
        <f t="shared" si="76"/>
        <v>6.481661775911685</v>
      </c>
      <c r="AI80" s="11">
        <f t="shared" si="77"/>
        <v>10.715148927126323</v>
      </c>
      <c r="AJ80" s="11">
        <f t="shared" si="78"/>
        <v>1285.8178712551587</v>
      </c>
      <c r="AK80" s="11">
        <f t="shared" si="79"/>
        <v>0</v>
      </c>
      <c r="AL80" s="11">
        <f t="shared" si="101"/>
        <v>1285.8178712551587</v>
      </c>
      <c r="AM80" s="11">
        <f t="shared" si="80"/>
        <v>8.063203902912436</v>
      </c>
      <c r="AN80" s="11">
        <f t="shared" si="33"/>
        <v>5.0154609924141278</v>
      </c>
      <c r="AO80" s="11">
        <f t="shared" si="81"/>
        <v>1.0866777158414622</v>
      </c>
      <c r="AP80" s="11">
        <f t="shared" si="82"/>
        <v>564.38413630285572</v>
      </c>
      <c r="AQ80" s="11">
        <f t="shared" si="83"/>
        <v>0</v>
      </c>
      <c r="AR80" s="11"/>
      <c r="AS80" s="11"/>
      <c r="AT80" s="11">
        <f t="shared" si="84"/>
        <v>564.38413630285572</v>
      </c>
      <c r="AU80" s="11">
        <f t="shared" si="102"/>
        <v>53.5</v>
      </c>
      <c r="AV80" s="11"/>
      <c r="AW80" s="11">
        <f t="shared" si="85"/>
        <v>0</v>
      </c>
      <c r="AX80" s="11">
        <f t="shared" si="86"/>
        <v>0</v>
      </c>
      <c r="AY80" s="11">
        <f t="shared" si="87"/>
        <v>0.43893007627272185</v>
      </c>
      <c r="AZ80" s="11">
        <f>(AL80-AX80*COS(RADIANS(w))-AW80*SIN(RADIANS(D80))-AX80*SIN(RADIANS(w))*COS(RADIANS(D80-f))/SIN(RADIANS(D80-f))-AW80*COS(RADIANS(D80))*COS(RADIANS(D80-f))/SIN(RADIANS(D80-f)))*AY80</f>
        <v>564.38413630285561</v>
      </c>
      <c r="BA80" s="11">
        <f t="shared" si="103"/>
        <v>53.5</v>
      </c>
      <c r="BB80" s="11">
        <f t="shared" si="88"/>
        <v>546.99429453241009</v>
      </c>
      <c r="BC80" s="11">
        <f t="shared" si="89"/>
        <v>139.02048431548249</v>
      </c>
      <c r="BD80" s="11">
        <f t="shared" si="90"/>
        <v>1270.5695592696522</v>
      </c>
      <c r="BE80" s="11">
        <f t="shared" si="91"/>
        <v>1146.7973869396762</v>
      </c>
      <c r="BF80" s="11">
        <f t="shared" si="92"/>
        <v>546.99429453241009</v>
      </c>
      <c r="BG80" s="11">
        <f t="shared" si="93"/>
        <v>0.37625609086857043</v>
      </c>
      <c r="BH80" s="11">
        <f t="shared" si="94"/>
        <v>0.36466286302160678</v>
      </c>
      <c r="BI80" s="12">
        <f t="shared" si="104"/>
        <v>9.2680322876988325E-2</v>
      </c>
    </row>
    <row r="81" spans="4:61">
      <c r="D81" s="10">
        <v>53</v>
      </c>
      <c r="E81" s="11">
        <f t="shared" si="7"/>
        <v>-0.98377133530773042</v>
      </c>
      <c r="F81" s="11">
        <f t="shared" si="59"/>
        <v>3.7677702505139714</v>
      </c>
      <c r="G81" s="11">
        <f t="shared" si="9"/>
        <v>5</v>
      </c>
      <c r="H81" s="11">
        <f t="shared" si="60"/>
        <v>9.4194256262849283</v>
      </c>
      <c r="I81" s="11">
        <f t="shared" si="95"/>
        <v>8.4356542909771974</v>
      </c>
      <c r="J81" s="11">
        <f t="shared" si="96"/>
        <v>0</v>
      </c>
      <c r="K81" s="11">
        <f t="shared" si="61"/>
        <v>0</v>
      </c>
      <c r="L81" s="11">
        <f t="shared" si="97"/>
        <v>0</v>
      </c>
      <c r="M81" s="11">
        <f t="shared" si="62"/>
        <v>4.9142172652598131</v>
      </c>
      <c r="N81" s="11">
        <f>TAN(RADIANS(D81))*(h0ft/(TAN(RADIANS(D81))-TAN(RADIANS(B))))</f>
        <v>6.5213865741806467</v>
      </c>
      <c r="O81" s="11">
        <f t="shared" si="63"/>
        <v>1.6538168271002693</v>
      </c>
      <c r="P81" s="11">
        <f t="shared" si="64"/>
        <v>3.6679768970702527</v>
      </c>
      <c r="Q81" s="11">
        <f t="shared" si="14"/>
        <v>2.6056217349975409E-2</v>
      </c>
      <c r="R81" s="11">
        <f t="shared" si="98"/>
        <v>3.0330809568949082</v>
      </c>
      <c r="S81" s="11">
        <f t="shared" si="65"/>
        <v>8.9270666885844587</v>
      </c>
      <c r="T81" s="11">
        <f t="shared" si="66"/>
        <v>11.002432527521613</v>
      </c>
      <c r="U81" s="11">
        <f t="shared" si="67"/>
        <v>0</v>
      </c>
      <c r="V81" s="11">
        <f t="shared" si="68"/>
        <v>0</v>
      </c>
      <c r="W81" s="11">
        <f t="shared" si="99"/>
        <v>0</v>
      </c>
      <c r="X81" s="11">
        <f t="shared" si="69"/>
        <v>5.4161634647289052</v>
      </c>
      <c r="Y81" s="11">
        <f t="shared" si="20"/>
        <v>7.1874916789181507</v>
      </c>
      <c r="Z81" s="11">
        <f t="shared" si="21"/>
        <v>-7.9701446004615333</v>
      </c>
      <c r="AA81" s="11">
        <f t="shared" si="70"/>
        <v>19.464314917199754</v>
      </c>
      <c r="AB81" s="11">
        <f t="shared" si="71"/>
        <v>10.510398981430489</v>
      </c>
      <c r="AC81" s="11">
        <f t="shared" si="72"/>
        <v>0</v>
      </c>
      <c r="AD81" s="11">
        <f t="shared" si="73"/>
        <v>0</v>
      </c>
      <c r="AE81" s="11">
        <f t="shared" si="100"/>
        <v>0</v>
      </c>
      <c r="AF81" s="11" t="str">
        <f t="shared" si="74"/>
        <v>Section 2</v>
      </c>
      <c r="AG81" s="11">
        <f t="shared" si="75"/>
        <v>4.9142172652598131</v>
      </c>
      <c r="AH81" s="11">
        <f t="shared" si="76"/>
        <v>6.5213865741806467</v>
      </c>
      <c r="AI81" s="11">
        <f t="shared" si="77"/>
        <v>11.002432527521613</v>
      </c>
      <c r="AJ81" s="11">
        <f t="shared" si="78"/>
        <v>1320.2919033025935</v>
      </c>
      <c r="AK81" s="11">
        <f t="shared" si="79"/>
        <v>0</v>
      </c>
      <c r="AL81" s="11">
        <f t="shared" si="101"/>
        <v>1320.2919033025935</v>
      </c>
      <c r="AM81" s="11">
        <f t="shared" si="80"/>
        <v>8.1656606701528585</v>
      </c>
      <c r="AN81" s="11">
        <f t="shared" si="33"/>
        <v>5.0154609924141278</v>
      </c>
      <c r="AO81" s="11">
        <f t="shared" si="81"/>
        <v>1.0840499788265237</v>
      </c>
      <c r="AP81" s="11">
        <f t="shared" si="82"/>
        <v>567.92789773077448</v>
      </c>
      <c r="AQ81" s="11">
        <f t="shared" si="83"/>
        <v>0</v>
      </c>
      <c r="AR81" s="11"/>
      <c r="AS81" s="11"/>
      <c r="AT81" s="11">
        <f t="shared" si="84"/>
        <v>567.92789773077448</v>
      </c>
      <c r="AU81" s="11">
        <f t="shared" si="102"/>
        <v>53</v>
      </c>
      <c r="AV81" s="11"/>
      <c r="AW81" s="11">
        <f t="shared" si="85"/>
        <v>0</v>
      </c>
      <c r="AX81" s="11">
        <f t="shared" si="86"/>
        <v>0</v>
      </c>
      <c r="AY81" s="11">
        <f t="shared" si="87"/>
        <v>0.43015328376259299</v>
      </c>
      <c r="AZ81" s="11">
        <f>(AL81-AX81*COS(RADIANS(w))-AW81*SIN(RADIANS(D81))-AX81*SIN(RADIANS(w))*COS(RADIANS(D81-f))/SIN(RADIANS(D81-f))-AW81*COS(RADIANS(D81))*COS(RADIANS(D81-f))/SIN(RADIANS(D81-f)))*AY81</f>
        <v>567.92789773077448</v>
      </c>
      <c r="BA81" s="11">
        <f t="shared" si="103"/>
        <v>53</v>
      </c>
      <c r="BB81" s="11">
        <f t="shared" si="88"/>
        <v>550.42886534610045</v>
      </c>
      <c r="BC81" s="11">
        <f t="shared" si="89"/>
        <v>139.89339231965687</v>
      </c>
      <c r="BD81" s="11">
        <f t="shared" si="90"/>
        <v>1302.4256525947762</v>
      </c>
      <c r="BE81" s="11">
        <f t="shared" si="91"/>
        <v>1180.3985109829364</v>
      </c>
      <c r="BF81" s="11">
        <f t="shared" si="92"/>
        <v>550.42886534610045</v>
      </c>
      <c r="BG81" s="11">
        <f t="shared" si="93"/>
        <v>0.37861859848718299</v>
      </c>
      <c r="BH81" s="11">
        <f t="shared" si="94"/>
        <v>0.36695257689740035</v>
      </c>
      <c r="BI81" s="12">
        <f t="shared" si="104"/>
        <v>9.3262261546437908E-2</v>
      </c>
    </row>
    <row r="82" spans="4:61">
      <c r="D82" s="10">
        <v>52.5</v>
      </c>
      <c r="E82" s="11">
        <f t="shared" si="7"/>
        <v>-0.98377133530773042</v>
      </c>
      <c r="F82" s="11">
        <f t="shared" si="59"/>
        <v>3.8366349398948016</v>
      </c>
      <c r="G82" s="11">
        <f t="shared" si="9"/>
        <v>5</v>
      </c>
      <c r="H82" s="11">
        <f t="shared" si="60"/>
        <v>9.5915873497370043</v>
      </c>
      <c r="I82" s="11">
        <f t="shared" si="95"/>
        <v>8.6078160144292735</v>
      </c>
      <c r="J82" s="11">
        <f t="shared" si="96"/>
        <v>0</v>
      </c>
      <c r="K82" s="11">
        <f t="shared" si="61"/>
        <v>0</v>
      </c>
      <c r="L82" s="11">
        <f t="shared" si="97"/>
        <v>0</v>
      </c>
      <c r="M82" s="11">
        <f t="shared" si="62"/>
        <v>5.0353048584183027</v>
      </c>
      <c r="N82" s="11">
        <f>TAN(RADIANS(D82))*(h0ft/(TAN(RADIANS(D82))-TAN(RADIANS(B))))</f>
        <v>6.5621370514813275</v>
      </c>
      <c r="O82" s="11">
        <f t="shared" si="63"/>
        <v>1.6945673044009497</v>
      </c>
      <c r="P82" s="11">
        <f t="shared" si="64"/>
        <v>3.7350176328046958</v>
      </c>
      <c r="Q82" s="11">
        <f t="shared" si="14"/>
        <v>2.6056217349975409E-2</v>
      </c>
      <c r="R82" s="11">
        <f t="shared" si="98"/>
        <v>3.1646193809559349</v>
      </c>
      <c r="S82" s="11">
        <f t="shared" si="65"/>
        <v>9.0902294171259523</v>
      </c>
      <c r="T82" s="11">
        <f t="shared" si="66"/>
        <v>11.297133680124132</v>
      </c>
      <c r="U82" s="11">
        <f t="shared" si="67"/>
        <v>0</v>
      </c>
      <c r="V82" s="11">
        <f t="shared" si="68"/>
        <v>0</v>
      </c>
      <c r="W82" s="11">
        <f t="shared" si="99"/>
        <v>0</v>
      </c>
      <c r="X82" s="11">
        <f t="shared" si="69"/>
        <v>5.5151563411081055</v>
      </c>
      <c r="Y82" s="11">
        <f t="shared" si="20"/>
        <v>7.1874916789181507</v>
      </c>
      <c r="Z82" s="11">
        <f t="shared" si="21"/>
        <v>-7.9701446004615333</v>
      </c>
      <c r="AA82" s="11">
        <f t="shared" si="70"/>
        <v>19.82007015482359</v>
      </c>
      <c r="AB82" s="11">
        <f t="shared" si="71"/>
        <v>10.866154219054325</v>
      </c>
      <c r="AC82" s="11">
        <f t="shared" si="72"/>
        <v>0</v>
      </c>
      <c r="AD82" s="11">
        <f t="shared" si="73"/>
        <v>0</v>
      </c>
      <c r="AE82" s="11">
        <f t="shared" si="100"/>
        <v>0</v>
      </c>
      <c r="AF82" s="11" t="str">
        <f t="shared" si="74"/>
        <v>Section 2</v>
      </c>
      <c r="AG82" s="11">
        <f t="shared" si="75"/>
        <v>5.0353048584183027</v>
      </c>
      <c r="AH82" s="11">
        <f t="shared" si="76"/>
        <v>6.5621370514813275</v>
      </c>
      <c r="AI82" s="11">
        <f t="shared" si="77"/>
        <v>11.297133680124132</v>
      </c>
      <c r="AJ82" s="11">
        <f t="shared" si="78"/>
        <v>1355.6560416148959</v>
      </c>
      <c r="AK82" s="11">
        <f t="shared" si="79"/>
        <v>0</v>
      </c>
      <c r="AL82" s="11">
        <f t="shared" si="101"/>
        <v>1355.6560416148959</v>
      </c>
      <c r="AM82" s="11">
        <f t="shared" si="80"/>
        <v>8.2713927303468679</v>
      </c>
      <c r="AN82" s="11">
        <f t="shared" si="33"/>
        <v>5.0154609924141278</v>
      </c>
      <c r="AO82" s="11">
        <f t="shared" si="81"/>
        <v>1.0814435417871315</v>
      </c>
      <c r="AP82" s="11">
        <f t="shared" si="82"/>
        <v>571.2809108964932</v>
      </c>
      <c r="AQ82" s="11">
        <f t="shared" si="83"/>
        <v>0</v>
      </c>
      <c r="AR82" s="11"/>
      <c r="AS82" s="11"/>
      <c r="AT82" s="11">
        <f t="shared" si="84"/>
        <v>571.2809108964932</v>
      </c>
      <c r="AU82" s="11">
        <f t="shared" si="102"/>
        <v>52.5</v>
      </c>
      <c r="AV82" s="11"/>
      <c r="AW82" s="11">
        <f t="shared" si="85"/>
        <v>0</v>
      </c>
      <c r="AX82" s="11">
        <f t="shared" si="86"/>
        <v>0</v>
      </c>
      <c r="AY82" s="11">
        <f t="shared" si="87"/>
        <v>0.42140549915299103</v>
      </c>
      <c r="AZ82" s="11">
        <f>(AL82-AX82*COS(RADIANS(w))-AW82*SIN(RADIANS(D82))-AX82*SIN(RADIANS(w))*COS(RADIANS(D82-f))/SIN(RADIANS(D82-f))-AW82*COS(RADIANS(D82))*COS(RADIANS(D82-f))/SIN(RADIANS(D82-f)))*AY82</f>
        <v>571.2809108964932</v>
      </c>
      <c r="BA82" s="11">
        <f t="shared" si="103"/>
        <v>52.5</v>
      </c>
      <c r="BB82" s="11">
        <f t="shared" si="88"/>
        <v>553.6785652458085</v>
      </c>
      <c r="BC82" s="11">
        <f t="shared" si="89"/>
        <v>140.71931474417426</v>
      </c>
      <c r="BD82" s="11">
        <f t="shared" si="90"/>
        <v>1335.1521276289079</v>
      </c>
      <c r="BE82" s="11">
        <f t="shared" si="91"/>
        <v>1214.9367268707217</v>
      </c>
      <c r="BF82" s="11">
        <f t="shared" si="92"/>
        <v>553.6785652458085</v>
      </c>
      <c r="BG82" s="11">
        <f t="shared" si="93"/>
        <v>0.38085394059766214</v>
      </c>
      <c r="BH82" s="11">
        <f t="shared" si="94"/>
        <v>0.3691190434972057</v>
      </c>
      <c r="BI82" s="12">
        <f t="shared" si="104"/>
        <v>9.3812876496116165E-2</v>
      </c>
    </row>
    <row r="83" spans="4:61">
      <c r="D83" s="10">
        <v>52</v>
      </c>
      <c r="E83" s="11">
        <f t="shared" si="7"/>
        <v>-0.98377133530773042</v>
      </c>
      <c r="F83" s="11">
        <f t="shared" si="59"/>
        <v>3.9064281325335872</v>
      </c>
      <c r="G83" s="11">
        <f t="shared" si="9"/>
        <v>5</v>
      </c>
      <c r="H83" s="11">
        <f t="shared" si="60"/>
        <v>9.7660703313339674</v>
      </c>
      <c r="I83" s="11">
        <f t="shared" si="95"/>
        <v>8.7822989960262365</v>
      </c>
      <c r="J83" s="11">
        <f t="shared" si="96"/>
        <v>0</v>
      </c>
      <c r="K83" s="11">
        <f t="shared" si="61"/>
        <v>0</v>
      </c>
      <c r="L83" s="11">
        <f t="shared" si="97"/>
        <v>0</v>
      </c>
      <c r="M83" s="11">
        <f t="shared" si="62"/>
        <v>5.1595789513650017</v>
      </c>
      <c r="N83" s="11">
        <f>TAN(RADIANS(D83))*(h0ft/(TAN(RADIANS(D83))-TAN(RADIANS(B))))</f>
        <v>6.6039599044391739</v>
      </c>
      <c r="O83" s="11">
        <f t="shared" si="63"/>
        <v>1.7363901573587965</v>
      </c>
      <c r="P83" s="11">
        <f t="shared" si="64"/>
        <v>3.8029622794128368</v>
      </c>
      <c r="Q83" s="11">
        <f t="shared" si="14"/>
        <v>2.6056217349975409E-2</v>
      </c>
      <c r="R83" s="11">
        <f t="shared" si="98"/>
        <v>3.3017131353896119</v>
      </c>
      <c r="S83" s="11">
        <f t="shared" si="65"/>
        <v>9.2555920702788796</v>
      </c>
      <c r="T83" s="11">
        <f t="shared" si="66"/>
        <v>11.599590087710737</v>
      </c>
      <c r="U83" s="11">
        <f t="shared" si="67"/>
        <v>0</v>
      </c>
      <c r="V83" s="11">
        <f t="shared" si="68"/>
        <v>0</v>
      </c>
      <c r="W83" s="11">
        <f t="shared" si="99"/>
        <v>0</v>
      </c>
      <c r="X83" s="11">
        <f t="shared" si="69"/>
        <v>5.6154839393753857</v>
      </c>
      <c r="Y83" s="11">
        <f t="shared" si="20"/>
        <v>7.1874916789181507</v>
      </c>
      <c r="Z83" s="11">
        <f t="shared" si="21"/>
        <v>-7.9701446004615333</v>
      </c>
      <c r="AA83" s="11">
        <f t="shared" si="70"/>
        <v>20.180622043679552</v>
      </c>
      <c r="AB83" s="11">
        <f t="shared" si="71"/>
        <v>11.226706107910287</v>
      </c>
      <c r="AC83" s="11">
        <f t="shared" si="72"/>
        <v>0</v>
      </c>
      <c r="AD83" s="11">
        <f t="shared" si="73"/>
        <v>0</v>
      </c>
      <c r="AE83" s="11">
        <f t="shared" si="100"/>
        <v>0</v>
      </c>
      <c r="AF83" s="11" t="str">
        <f t="shared" si="74"/>
        <v>Section 2</v>
      </c>
      <c r="AG83" s="11">
        <f t="shared" si="75"/>
        <v>5.1595789513650017</v>
      </c>
      <c r="AH83" s="11">
        <f t="shared" si="76"/>
        <v>6.6039599044391739</v>
      </c>
      <c r="AI83" s="11">
        <f t="shared" si="77"/>
        <v>11.599590087710737</v>
      </c>
      <c r="AJ83" s="11">
        <f t="shared" si="78"/>
        <v>1391.9508105252885</v>
      </c>
      <c r="AK83" s="11">
        <f t="shared" si="79"/>
        <v>0</v>
      </c>
      <c r="AL83" s="11">
        <f t="shared" si="101"/>
        <v>1391.9508105252885</v>
      </c>
      <c r="AM83" s="11">
        <f t="shared" si="80"/>
        <v>8.3805454103422772</v>
      </c>
      <c r="AN83" s="11">
        <f t="shared" si="33"/>
        <v>5.0154609924141278</v>
      </c>
      <c r="AO83" s="11">
        <f t="shared" si="81"/>
        <v>1.0788577545496605</v>
      </c>
      <c r="AP83" s="11">
        <f t="shared" si="82"/>
        <v>574.4375723035123</v>
      </c>
      <c r="AQ83" s="11">
        <f t="shared" si="83"/>
        <v>0</v>
      </c>
      <c r="AR83" s="11"/>
      <c r="AS83" s="11"/>
      <c r="AT83" s="11">
        <f t="shared" si="84"/>
        <v>574.4375723035123</v>
      </c>
      <c r="AU83" s="11">
        <f t="shared" si="102"/>
        <v>52</v>
      </c>
      <c r="AV83" s="11"/>
      <c r="AW83" s="11">
        <f t="shared" si="85"/>
        <v>0</v>
      </c>
      <c r="AX83" s="11">
        <f t="shared" si="86"/>
        <v>0</v>
      </c>
      <c r="AY83" s="11">
        <f t="shared" si="87"/>
        <v>0.41268525292695757</v>
      </c>
      <c r="AZ83" s="11">
        <f>(AL83-AX83*COS(RADIANS(w))-AW83*SIN(RADIANS(D83))-AX83*SIN(RADIANS(w))*COS(RADIANS(D83-f))/SIN(RADIANS(D83-f))-AW83*COS(RADIANS(D83))*COS(RADIANS(D83-f))/SIN(RADIANS(D83-f)))*AY83</f>
        <v>574.4375723035123</v>
      </c>
      <c r="BA83" s="11">
        <f t="shared" si="103"/>
        <v>52</v>
      </c>
      <c r="BB83" s="11">
        <f t="shared" si="88"/>
        <v>556.73796339034379</v>
      </c>
      <c r="BC83" s="11">
        <f t="shared" si="89"/>
        <v>141.49687132203721</v>
      </c>
      <c r="BD83" s="11">
        <f t="shared" si="90"/>
        <v>1368.7922464526735</v>
      </c>
      <c r="BE83" s="11">
        <f t="shared" si="91"/>
        <v>1250.4539392032514</v>
      </c>
      <c r="BF83" s="11">
        <f t="shared" si="92"/>
        <v>556.73796339034379</v>
      </c>
      <c r="BG83" s="11">
        <f t="shared" si="93"/>
        <v>0.38295838153567485</v>
      </c>
      <c r="BH83" s="11">
        <f t="shared" si="94"/>
        <v>0.37115864226022921</v>
      </c>
      <c r="BI83" s="12">
        <f t="shared" si="104"/>
        <v>9.4331247548024799E-2</v>
      </c>
    </row>
    <row r="84" spans="4:61">
      <c r="D84" s="10">
        <v>51.5</v>
      </c>
      <c r="E84" s="11">
        <f t="shared" si="7"/>
        <v>-0.98377133530773042</v>
      </c>
      <c r="F84" s="11">
        <f t="shared" si="59"/>
        <v>3.9771795833391423</v>
      </c>
      <c r="G84" s="11">
        <f t="shared" si="9"/>
        <v>5</v>
      </c>
      <c r="H84" s="11">
        <f t="shared" si="60"/>
        <v>9.9429489583478556</v>
      </c>
      <c r="I84" s="11">
        <f t="shared" si="95"/>
        <v>8.9591776230401248</v>
      </c>
      <c r="J84" s="11">
        <f t="shared" si="96"/>
        <v>0</v>
      </c>
      <c r="K84" s="11">
        <f t="shared" si="61"/>
        <v>0</v>
      </c>
      <c r="L84" s="11">
        <f t="shared" si="97"/>
        <v>0</v>
      </c>
      <c r="M84" s="11">
        <f t="shared" si="62"/>
        <v>5.2871866978637625</v>
      </c>
      <c r="N84" s="11">
        <f>TAN(RADIANS(D84))*(h0ft/(TAN(RADIANS(D84))-TAN(RADIANS(B))))</f>
        <v>6.646904655767103</v>
      </c>
      <c r="O84" s="11">
        <f t="shared" si="63"/>
        <v>1.7793349086867252</v>
      </c>
      <c r="P84" s="11">
        <f t="shared" si="64"/>
        <v>3.8718398037134705</v>
      </c>
      <c r="Q84" s="11">
        <f t="shared" si="14"/>
        <v>2.6056217349975409E-2</v>
      </c>
      <c r="R84" s="11">
        <f t="shared" si="98"/>
        <v>3.4446498617950678</v>
      </c>
      <c r="S84" s="11">
        <f t="shared" si="65"/>
        <v>9.4232251470486581</v>
      </c>
      <c r="T84" s="11">
        <f t="shared" si="66"/>
        <v>11.910159890885971</v>
      </c>
      <c r="U84" s="11">
        <f t="shared" si="67"/>
        <v>0</v>
      </c>
      <c r="V84" s="11">
        <f t="shared" si="68"/>
        <v>0</v>
      </c>
      <c r="W84" s="11">
        <f t="shared" si="99"/>
        <v>0</v>
      </c>
      <c r="X84" s="11">
        <f t="shared" si="69"/>
        <v>5.7171890321626488</v>
      </c>
      <c r="Y84" s="11">
        <f t="shared" si="20"/>
        <v>7.1874916789181507</v>
      </c>
      <c r="Z84" s="11">
        <f t="shared" si="21"/>
        <v>-7.9701446004615333</v>
      </c>
      <c r="AA84" s="11">
        <f t="shared" si="70"/>
        <v>20.546124297735577</v>
      </c>
      <c r="AB84" s="11">
        <f t="shared" si="71"/>
        <v>11.592208361966312</v>
      </c>
      <c r="AC84" s="11">
        <f t="shared" si="72"/>
        <v>0</v>
      </c>
      <c r="AD84" s="11">
        <f t="shared" si="73"/>
        <v>0</v>
      </c>
      <c r="AE84" s="11">
        <f t="shared" si="100"/>
        <v>0</v>
      </c>
      <c r="AF84" s="11" t="str">
        <f t="shared" si="74"/>
        <v>Section 2</v>
      </c>
      <c r="AG84" s="11">
        <f t="shared" si="75"/>
        <v>5.2871866978637625</v>
      </c>
      <c r="AH84" s="11">
        <f t="shared" si="76"/>
        <v>6.646904655767103</v>
      </c>
      <c r="AI84" s="11">
        <f t="shared" si="77"/>
        <v>11.910159890885971</v>
      </c>
      <c r="AJ84" s="11">
        <f t="shared" si="78"/>
        <v>1429.2191869063165</v>
      </c>
      <c r="AK84" s="11">
        <f t="shared" si="79"/>
        <v>0</v>
      </c>
      <c r="AL84" s="11">
        <f t="shared" si="101"/>
        <v>1429.2191869063165</v>
      </c>
      <c r="AM84" s="11">
        <f t="shared" si="80"/>
        <v>8.4932729074795361</v>
      </c>
      <c r="AN84" s="11">
        <f t="shared" si="33"/>
        <v>5.0154609924141278</v>
      </c>
      <c r="AO84" s="11">
        <f t="shared" si="81"/>
        <v>1.0762919834442037</v>
      </c>
      <c r="AP84" s="11">
        <f t="shared" si="82"/>
        <v>577.39182169676201</v>
      </c>
      <c r="AQ84" s="11">
        <f t="shared" si="83"/>
        <v>0</v>
      </c>
      <c r="AR84" s="11"/>
      <c r="AS84" s="11"/>
      <c r="AT84" s="11">
        <f t="shared" si="84"/>
        <v>577.39182169676201</v>
      </c>
      <c r="AU84" s="11">
        <f t="shared" si="102"/>
        <v>51.5</v>
      </c>
      <c r="AV84" s="11"/>
      <c r="AW84" s="11">
        <f t="shared" si="85"/>
        <v>0</v>
      </c>
      <c r="AX84" s="11">
        <f t="shared" si="86"/>
        <v>0</v>
      </c>
      <c r="AY84" s="11">
        <f t="shared" si="87"/>
        <v>0.40399109316925874</v>
      </c>
      <c r="AZ84" s="11">
        <f>(AL84-AX84*COS(RADIANS(w))-AW84*SIN(RADIANS(D84))-AX84*SIN(RADIANS(w))*COS(RADIANS(D84-f))/SIN(RADIANS(D84-f))-AW84*COS(RADIANS(D84))*COS(RADIANS(D84-f))/SIN(RADIANS(D84-f)))*AY84</f>
        <v>577.39182169676189</v>
      </c>
      <c r="BA84" s="11">
        <f t="shared" si="103"/>
        <v>51.5</v>
      </c>
      <c r="BB84" s="11">
        <f t="shared" si="88"/>
        <v>559.60118625362111</v>
      </c>
      <c r="BC84" s="11">
        <f t="shared" si="89"/>
        <v>142.22456927635727</v>
      </c>
      <c r="BD84" s="11">
        <f t="shared" si="90"/>
        <v>1403.3918317650794</v>
      </c>
      <c r="BE84" s="11">
        <f t="shared" si="91"/>
        <v>1286.9946176299591</v>
      </c>
      <c r="BF84" s="11">
        <f t="shared" si="92"/>
        <v>559.60118625362111</v>
      </c>
      <c r="BG84" s="11">
        <f t="shared" si="93"/>
        <v>0.3849278811311746</v>
      </c>
      <c r="BH84" s="11">
        <f t="shared" si="94"/>
        <v>0.3730674575024141</v>
      </c>
      <c r="BI84" s="12">
        <f t="shared" si="104"/>
        <v>9.4816379517571506E-2</v>
      </c>
    </row>
    <row r="85" spans="4:61">
      <c r="D85" s="10">
        <v>51</v>
      </c>
      <c r="E85" s="11">
        <f t="shared" si="7"/>
        <v>-0.98377133530773042</v>
      </c>
      <c r="F85" s="11">
        <f t="shared" si="59"/>
        <v>4.0489201659750353</v>
      </c>
      <c r="G85" s="11">
        <f t="shared" si="9"/>
        <v>5</v>
      </c>
      <c r="H85" s="11">
        <f t="shared" si="60"/>
        <v>10.122300414937587</v>
      </c>
      <c r="I85" s="11">
        <f t="shared" si="95"/>
        <v>9.1385290796298566</v>
      </c>
      <c r="J85" s="11">
        <f t="shared" si="96"/>
        <v>0</v>
      </c>
      <c r="K85" s="11">
        <f t="shared" si="61"/>
        <v>0</v>
      </c>
      <c r="L85" s="11">
        <f t="shared" si="97"/>
        <v>0</v>
      </c>
      <c r="M85" s="11">
        <f t="shared" si="62"/>
        <v>5.4182842976692545</v>
      </c>
      <c r="N85" s="11">
        <f>TAN(RADIANS(D85))*(h0ft/(TAN(RADIANS(D85))-TAN(RADIANS(B))))</f>
        <v>6.6910238724902813</v>
      </c>
      <c r="O85" s="11">
        <f t="shared" si="63"/>
        <v>1.823454125409903</v>
      </c>
      <c r="P85" s="11">
        <f t="shared" si="64"/>
        <v>3.9416802616487487</v>
      </c>
      <c r="Q85" s="11">
        <f t="shared" si="14"/>
        <v>2.6056217349975409E-2</v>
      </c>
      <c r="R85" s="11">
        <f t="shared" si="98"/>
        <v>3.5937365670750983</v>
      </c>
      <c r="S85" s="11">
        <f t="shared" si="65"/>
        <v>9.5932017971326591</v>
      </c>
      <c r="T85" s="11">
        <f t="shared" si="66"/>
        <v>12.229223246250003</v>
      </c>
      <c r="U85" s="11">
        <f t="shared" si="67"/>
        <v>0</v>
      </c>
      <c r="V85" s="11">
        <f t="shared" si="68"/>
        <v>0</v>
      </c>
      <c r="W85" s="11">
        <f t="shared" si="99"/>
        <v>0</v>
      </c>
      <c r="X85" s="11">
        <f t="shared" si="69"/>
        <v>5.8203160003098926</v>
      </c>
      <c r="Y85" s="11">
        <f t="shared" si="20"/>
        <v>7.1874916789181507</v>
      </c>
      <c r="Z85" s="11">
        <f t="shared" si="21"/>
        <v>-7.9701446004615333</v>
      </c>
      <c r="AA85" s="11">
        <f t="shared" si="70"/>
        <v>20.916736410450763</v>
      </c>
      <c r="AB85" s="11">
        <f t="shared" si="71"/>
        <v>11.962820474681498</v>
      </c>
      <c r="AC85" s="11">
        <f t="shared" si="72"/>
        <v>0</v>
      </c>
      <c r="AD85" s="11">
        <f t="shared" si="73"/>
        <v>0</v>
      </c>
      <c r="AE85" s="11">
        <f t="shared" si="100"/>
        <v>0</v>
      </c>
      <c r="AF85" s="11" t="str">
        <f t="shared" si="74"/>
        <v>Section 2</v>
      </c>
      <c r="AG85" s="11">
        <f t="shared" si="75"/>
        <v>5.4182842976692545</v>
      </c>
      <c r="AH85" s="11">
        <f t="shared" si="76"/>
        <v>6.6910238724902813</v>
      </c>
      <c r="AI85" s="11">
        <f t="shared" si="77"/>
        <v>12.229223246250003</v>
      </c>
      <c r="AJ85" s="11">
        <f t="shared" si="78"/>
        <v>1467.5067895500003</v>
      </c>
      <c r="AK85" s="11">
        <f t="shared" si="79"/>
        <v>0</v>
      </c>
      <c r="AL85" s="11">
        <f t="shared" si="101"/>
        <v>1467.5067895500003</v>
      </c>
      <c r="AM85" s="11">
        <f t="shared" si="80"/>
        <v>8.6097389735464134</v>
      </c>
      <c r="AN85" s="11">
        <f t="shared" si="33"/>
        <v>5.0154609924141278</v>
      </c>
      <c r="AO85" s="11">
        <f t="shared" si="81"/>
        <v>1.0737456106250387</v>
      </c>
      <c r="AP85" s="11">
        <f t="shared" si="82"/>
        <v>580.13710940152328</v>
      </c>
      <c r="AQ85" s="11">
        <f t="shared" si="83"/>
        <v>0</v>
      </c>
      <c r="AR85" s="11"/>
      <c r="AS85" s="11"/>
      <c r="AT85" s="11">
        <f t="shared" si="84"/>
        <v>580.13710940152328</v>
      </c>
      <c r="AU85" s="11">
        <f t="shared" si="102"/>
        <v>51</v>
      </c>
      <c r="AV85" s="11"/>
      <c r="AW85" s="11">
        <f t="shared" si="85"/>
        <v>0</v>
      </c>
      <c r="AX85" s="11">
        <f t="shared" si="86"/>
        <v>0</v>
      </c>
      <c r="AY85" s="11">
        <f t="shared" si="87"/>
        <v>0.39532158456276567</v>
      </c>
      <c r="AZ85" s="11">
        <f>(AL85-AX85*COS(RADIANS(w))-AW85*SIN(RADIANS(D85))-AX85*SIN(RADIANS(w))*COS(RADIANS(D85-f))/SIN(RADIANS(D85-f))-AW85*COS(RADIANS(D85))*COS(RADIANS(D85-f))/SIN(RADIANS(D85-f)))*AY85</f>
        <v>580.13710940152328</v>
      </c>
      <c r="BA85" s="11">
        <f t="shared" si="103"/>
        <v>51</v>
      </c>
      <c r="BB85" s="11">
        <f t="shared" si="88"/>
        <v>562.26188596993745</v>
      </c>
      <c r="BC85" s="11">
        <f t="shared" si="89"/>
        <v>142.90079527519799</v>
      </c>
      <c r="BD85" s="11">
        <f t="shared" si="90"/>
        <v>1438.9994678536918</v>
      </c>
      <c r="BE85" s="11">
        <f t="shared" si="91"/>
        <v>1324.6059942748022</v>
      </c>
      <c r="BF85" s="11">
        <f t="shared" si="92"/>
        <v>562.26188596993745</v>
      </c>
      <c r="BG85" s="11">
        <f t="shared" si="93"/>
        <v>0.38675807293434883</v>
      </c>
      <c r="BH85" s="11">
        <f t="shared" si="94"/>
        <v>0.3748412573132916</v>
      </c>
      <c r="BI85" s="12">
        <f t="shared" si="104"/>
        <v>9.5267196850131991E-2</v>
      </c>
    </row>
    <row r="86" spans="4:61">
      <c r="D86" s="10">
        <v>50.5</v>
      </c>
      <c r="E86" s="11">
        <f t="shared" si="7"/>
        <v>-0.98377133530773042</v>
      </c>
      <c r="F86" s="11">
        <f t="shared" si="59"/>
        <v>4.1216819290874787</v>
      </c>
      <c r="G86" s="11">
        <f t="shared" si="9"/>
        <v>5</v>
      </c>
      <c r="H86" s="11">
        <f t="shared" si="60"/>
        <v>10.304204822718697</v>
      </c>
      <c r="I86" s="11">
        <f t="shared" si="95"/>
        <v>9.3204334874109662</v>
      </c>
      <c r="J86" s="11">
        <f t="shared" si="96"/>
        <v>0</v>
      </c>
      <c r="K86" s="11">
        <f t="shared" si="61"/>
        <v>0</v>
      </c>
      <c r="L86" s="11">
        <f t="shared" si="97"/>
        <v>0</v>
      </c>
      <c r="M86" s="11">
        <f t="shared" si="62"/>
        <v>5.553037705938956</v>
      </c>
      <c r="N86" s="11">
        <f>TAN(RADIANS(D86))*(h0ft/(TAN(RADIANS(D86))-TAN(RADIANS(B))))</f>
        <v>6.7363734046896395</v>
      </c>
      <c r="O86" s="11">
        <f t="shared" si="63"/>
        <v>1.8688036576092617</v>
      </c>
      <c r="P86" s="11">
        <f t="shared" si="64"/>
        <v>4.0125148530228198</v>
      </c>
      <c r="Q86" s="11">
        <f t="shared" si="14"/>
        <v>2.6056217349975409E-2</v>
      </c>
      <c r="R86" s="11">
        <f t="shared" si="98"/>
        <v>3.7493012167702675</v>
      </c>
      <c r="S86" s="11">
        <f t="shared" si="65"/>
        <v>9.7655979541422724</v>
      </c>
      <c r="T86" s="11">
        <f t="shared" si="66"/>
        <v>12.557184052954785</v>
      </c>
      <c r="U86" s="11">
        <f t="shared" si="67"/>
        <v>0</v>
      </c>
      <c r="V86" s="11">
        <f t="shared" si="68"/>
        <v>0</v>
      </c>
      <c r="W86" s="11">
        <f t="shared" si="99"/>
        <v>0</v>
      </c>
      <c r="X86" s="11">
        <f t="shared" si="69"/>
        <v>5.9249109136927132</v>
      </c>
      <c r="Y86" s="11">
        <f t="shared" si="20"/>
        <v>7.1874916789181507</v>
      </c>
      <c r="Z86" s="11">
        <f t="shared" si="21"/>
        <v>-7.9701446004615333</v>
      </c>
      <c r="AA86" s="11">
        <f t="shared" si="70"/>
        <v>21.292623945248856</v>
      </c>
      <c r="AB86" s="11">
        <f t="shared" si="71"/>
        <v>12.338708009479591</v>
      </c>
      <c r="AC86" s="11">
        <f t="shared" si="72"/>
        <v>0</v>
      </c>
      <c r="AD86" s="11">
        <f t="shared" si="73"/>
        <v>0</v>
      </c>
      <c r="AE86" s="11">
        <f t="shared" si="100"/>
        <v>0</v>
      </c>
      <c r="AF86" s="11" t="str">
        <f t="shared" si="74"/>
        <v>Section 2</v>
      </c>
      <c r="AG86" s="11">
        <f t="shared" si="75"/>
        <v>5.553037705938956</v>
      </c>
      <c r="AH86" s="11">
        <f t="shared" si="76"/>
        <v>6.7363734046896395</v>
      </c>
      <c r="AI86" s="11">
        <f t="shared" si="77"/>
        <v>12.557184052954785</v>
      </c>
      <c r="AJ86" s="11">
        <f t="shared" si="78"/>
        <v>1506.8620863545741</v>
      </c>
      <c r="AK86" s="11">
        <f t="shared" si="79"/>
        <v>0</v>
      </c>
      <c r="AL86" s="11">
        <f t="shared" si="101"/>
        <v>1506.8620863545741</v>
      </c>
      <c r="AM86" s="11">
        <f t="shared" si="80"/>
        <v>8.7301176630667285</v>
      </c>
      <c r="AN86" s="11">
        <f t="shared" si="33"/>
        <v>5.0154609924141278</v>
      </c>
      <c r="AO86" s="11">
        <f t="shared" si="81"/>
        <v>1.0712180334195904</v>
      </c>
      <c r="AP86" s="11">
        <f t="shared" si="82"/>
        <v>582.66636046202677</v>
      </c>
      <c r="AQ86" s="11">
        <f t="shared" si="83"/>
        <v>0</v>
      </c>
      <c r="AR86" s="11"/>
      <c r="AS86" s="11"/>
      <c r="AT86" s="11">
        <f t="shared" si="84"/>
        <v>582.66636046202677</v>
      </c>
      <c r="AU86" s="11">
        <f t="shared" si="102"/>
        <v>50.5</v>
      </c>
      <c r="AV86" s="11"/>
      <c r="AW86" s="11">
        <f t="shared" si="85"/>
        <v>0</v>
      </c>
      <c r="AX86" s="11">
        <f t="shared" si="86"/>
        <v>0</v>
      </c>
      <c r="AY86" s="11">
        <f t="shared" si="87"/>
        <v>0.38667530740760947</v>
      </c>
      <c r="AZ86" s="11">
        <f>(AL86-AX86*COS(RADIANS(w))-AW86*SIN(RADIANS(D86))-AX86*SIN(RADIANS(w))*COS(RADIANS(D86-f))/SIN(RADIANS(D86-f))-AW86*COS(RADIANS(D86))*COS(RADIANS(D86-f))/SIN(RADIANS(D86-f)))*AY86</f>
        <v>582.66636046202666</v>
      </c>
      <c r="BA86" s="11">
        <f t="shared" si="103"/>
        <v>50.5</v>
      </c>
      <c r="BB86" s="11">
        <f t="shared" si="88"/>
        <v>564.71320557753359</v>
      </c>
      <c r="BC86" s="11">
        <f t="shared" si="89"/>
        <v>143.52380659810652</v>
      </c>
      <c r="BD86" s="11">
        <f t="shared" si="90"/>
        <v>1475.6667203684499</v>
      </c>
      <c r="BE86" s="11">
        <f t="shared" si="91"/>
        <v>1363.3382797564673</v>
      </c>
      <c r="BF86" s="11">
        <f t="shared" si="92"/>
        <v>564.71320557753359</v>
      </c>
      <c r="BG86" s="11">
        <f t="shared" si="93"/>
        <v>0.38844424030801777</v>
      </c>
      <c r="BH86" s="11">
        <f t="shared" si="94"/>
        <v>0.37647547038502238</v>
      </c>
      <c r="BI86" s="12">
        <f t="shared" si="104"/>
        <v>9.5682537732071013E-2</v>
      </c>
    </row>
    <row r="87" spans="4:61">
      <c r="D87" s="10">
        <v>50</v>
      </c>
      <c r="E87" s="11">
        <f t="shared" si="7"/>
        <v>-0.98377133530773042</v>
      </c>
      <c r="F87" s="11">
        <f t="shared" si="59"/>
        <v>4.1954981558863995</v>
      </c>
      <c r="G87" s="11">
        <f t="shared" si="9"/>
        <v>5</v>
      </c>
      <c r="H87" s="11">
        <f t="shared" si="60"/>
        <v>10.488745389715998</v>
      </c>
      <c r="I87" s="11">
        <f t="shared" si="95"/>
        <v>9.504974054408267</v>
      </c>
      <c r="J87" s="11">
        <f t="shared" si="96"/>
        <v>0</v>
      </c>
      <c r="K87" s="11">
        <f t="shared" si="61"/>
        <v>0</v>
      </c>
      <c r="L87" s="11">
        <f t="shared" si="97"/>
        <v>0</v>
      </c>
      <c r="M87" s="11">
        <f t="shared" si="62"/>
        <v>5.6916234104115828</v>
      </c>
      <c r="N87" s="11">
        <f>TAN(RADIANS(D87))*(h0ft/(TAN(RADIANS(D87))-TAN(RADIANS(B))))</f>
        <v>6.7830126470513132</v>
      </c>
      <c r="O87" s="11">
        <f t="shared" si="63"/>
        <v>1.9154428999709359</v>
      </c>
      <c r="P87" s="11">
        <f t="shared" si="64"/>
        <v>4.0843759795048307</v>
      </c>
      <c r="Q87" s="11">
        <f t="shared" si="14"/>
        <v>2.6056217349975409E-2</v>
      </c>
      <c r="R87" s="11">
        <f t="shared" si="98"/>
        <v>3.9116944853771822</v>
      </c>
      <c r="S87" s="11">
        <f t="shared" si="65"/>
        <v>9.9404924767697498</v>
      </c>
      <c r="T87" s="11">
        <f t="shared" si="66"/>
        <v>12.894471844189177</v>
      </c>
      <c r="U87" s="11">
        <f t="shared" si="67"/>
        <v>0</v>
      </c>
      <c r="V87" s="11">
        <f t="shared" si="68"/>
        <v>0</v>
      </c>
      <c r="W87" s="11">
        <f t="shared" si="99"/>
        <v>0</v>
      </c>
      <c r="X87" s="11">
        <f t="shared" si="69"/>
        <v>6.0310216168699888</v>
      </c>
      <c r="Y87" s="11">
        <f t="shared" si="20"/>
        <v>7.1874916789181507</v>
      </c>
      <c r="Z87" s="11">
        <f t="shared" si="21"/>
        <v>-7.9701446004615333</v>
      </c>
      <c r="AA87" s="11">
        <f t="shared" si="70"/>
        <v>21.673958843314267</v>
      </c>
      <c r="AB87" s="11">
        <f t="shared" si="71"/>
        <v>12.720042907545002</v>
      </c>
      <c r="AC87" s="11">
        <f t="shared" si="72"/>
        <v>0</v>
      </c>
      <c r="AD87" s="11">
        <f t="shared" si="73"/>
        <v>0</v>
      </c>
      <c r="AE87" s="11">
        <f t="shared" si="100"/>
        <v>0</v>
      </c>
      <c r="AF87" s="11" t="str">
        <f t="shared" si="74"/>
        <v>Section 2</v>
      </c>
      <c r="AG87" s="11">
        <f t="shared" si="75"/>
        <v>5.6916234104115828</v>
      </c>
      <c r="AH87" s="11">
        <f t="shared" si="76"/>
        <v>6.7830126470513132</v>
      </c>
      <c r="AI87" s="11">
        <f t="shared" si="77"/>
        <v>12.894471844189177</v>
      </c>
      <c r="AJ87" s="11">
        <f t="shared" si="78"/>
        <v>1547.3366213027011</v>
      </c>
      <c r="AK87" s="11">
        <f t="shared" si="79"/>
        <v>0</v>
      </c>
      <c r="AL87" s="11">
        <f t="shared" si="101"/>
        <v>1547.3366213027011</v>
      </c>
      <c r="AM87" s="11">
        <f t="shared" si="80"/>
        <v>8.854594153093819</v>
      </c>
      <c r="AN87" s="11">
        <f t="shared" si="33"/>
        <v>5.0154609924141278</v>
      </c>
      <c r="AO87" s="11">
        <f t="shared" si="81"/>
        <v>1.0687086637043706</v>
      </c>
      <c r="AP87" s="11">
        <f t="shared" si="82"/>
        <v>584.97193522741816</v>
      </c>
      <c r="AQ87" s="11">
        <f t="shared" si="83"/>
        <v>0</v>
      </c>
      <c r="AR87" s="11"/>
      <c r="AS87" s="11"/>
      <c r="AT87" s="11">
        <f t="shared" si="84"/>
        <v>584.97193522741816</v>
      </c>
      <c r="AU87" s="11">
        <f t="shared" si="102"/>
        <v>50</v>
      </c>
      <c r="AV87" s="11"/>
      <c r="AW87" s="11">
        <f t="shared" si="85"/>
        <v>0</v>
      </c>
      <c r="AX87" s="11">
        <f t="shared" si="86"/>
        <v>0</v>
      </c>
      <c r="AY87" s="11">
        <f t="shared" si="87"/>
        <v>0.37805085666164279</v>
      </c>
      <c r="AZ87" s="11">
        <f>(AL87-AX87*COS(RADIANS(w))-AW87*SIN(RADIANS(D87))-AX87*SIN(RADIANS(w))*COS(RADIANS(D87-f))/SIN(RADIANS(D87-f))-AW87*COS(RADIANS(D87))*COS(RADIANS(D87-f))/SIN(RADIANS(D87-f)))*AY87</f>
        <v>584.97193522741816</v>
      </c>
      <c r="BA87" s="11">
        <f t="shared" si="103"/>
        <v>50</v>
      </c>
      <c r="BB87" s="11">
        <f t="shared" si="88"/>
        <v>566.9477408189889</v>
      </c>
      <c r="BC87" s="11">
        <f t="shared" si="89"/>
        <v>144.09172142755222</v>
      </c>
      <c r="BD87" s="11">
        <f t="shared" si="90"/>
        <v>1513.4483770004751</v>
      </c>
      <c r="BE87" s="11">
        <f t="shared" si="91"/>
        <v>1403.244899875149</v>
      </c>
      <c r="BF87" s="11">
        <f t="shared" si="92"/>
        <v>566.9477408189889</v>
      </c>
      <c r="BG87" s="11">
        <f t="shared" si="93"/>
        <v>0.38998129015161209</v>
      </c>
      <c r="BH87" s="11">
        <f t="shared" si="94"/>
        <v>0.37796516054599261</v>
      </c>
      <c r="BI87" s="12">
        <f t="shared" si="104"/>
        <v>9.6061147618368134E-2</v>
      </c>
    </row>
    <row r="88" spans="4:61">
      <c r="D88" s="10">
        <v>49.5</v>
      </c>
      <c r="E88" s="11">
        <f t="shared" si="7"/>
        <v>-0.98377133530773042</v>
      </c>
      <c r="F88" s="11">
        <f t="shared" si="59"/>
        <v>4.2704034273173335</v>
      </c>
      <c r="G88" s="11">
        <f t="shared" si="9"/>
        <v>5</v>
      </c>
      <c r="H88" s="11">
        <f t="shared" si="60"/>
        <v>10.676008568293334</v>
      </c>
      <c r="I88" s="11">
        <f t="shared" si="95"/>
        <v>9.6922372329856028</v>
      </c>
      <c r="J88" s="11">
        <f t="shared" si="96"/>
        <v>0</v>
      </c>
      <c r="K88" s="11">
        <f t="shared" si="61"/>
        <v>0</v>
      </c>
      <c r="L88" s="11">
        <f t="shared" si="97"/>
        <v>0</v>
      </c>
      <c r="M88" s="11">
        <f t="shared" si="62"/>
        <v>5.8342292840280283</v>
      </c>
      <c r="N88" s="11">
        <f>TAN(RADIANS(D88))*(h0ft/(TAN(RADIANS(D88))-TAN(RADIANS(B))))</f>
        <v>6.8310048258052865</v>
      </c>
      <c r="O88" s="11">
        <f t="shared" si="63"/>
        <v>1.9634350787249093</v>
      </c>
      <c r="P88" s="11">
        <f t="shared" si="64"/>
        <v>4.1572973061276421</v>
      </c>
      <c r="Q88" s="11">
        <f t="shared" si="14"/>
        <v>2.6056217349975409E-2</v>
      </c>
      <c r="R88" s="11">
        <f t="shared" si="98"/>
        <v>4.0812916817697902</v>
      </c>
      <c r="S88" s="11">
        <f t="shared" si="65"/>
        <v>10.117967298462831</v>
      </c>
      <c r="T88" s="11">
        <f t="shared" si="66"/>
        <v>13.241543862274867</v>
      </c>
      <c r="U88" s="11">
        <f t="shared" si="67"/>
        <v>0</v>
      </c>
      <c r="V88" s="11">
        <f t="shared" si="68"/>
        <v>0</v>
      </c>
      <c r="W88" s="11">
        <f t="shared" si="99"/>
        <v>0</v>
      </c>
      <c r="X88" s="11">
        <f t="shared" si="69"/>
        <v>6.1386978198933777</v>
      </c>
      <c r="Y88" s="11">
        <f t="shared" si="20"/>
        <v>7.1874916789181507</v>
      </c>
      <c r="Z88" s="11">
        <f t="shared" si="21"/>
        <v>-7.9701446004615333</v>
      </c>
      <c r="AA88" s="11">
        <f t="shared" si="70"/>
        <v>22.060919749938321</v>
      </c>
      <c r="AB88" s="11">
        <f t="shared" si="71"/>
        <v>13.107003814169056</v>
      </c>
      <c r="AC88" s="11">
        <f t="shared" si="72"/>
        <v>0</v>
      </c>
      <c r="AD88" s="11">
        <f t="shared" si="73"/>
        <v>0</v>
      </c>
      <c r="AE88" s="11">
        <f t="shared" si="100"/>
        <v>0</v>
      </c>
      <c r="AF88" s="11" t="str">
        <f t="shared" si="74"/>
        <v>Section 2</v>
      </c>
      <c r="AG88" s="11">
        <f t="shared" si="75"/>
        <v>5.8342292840280283</v>
      </c>
      <c r="AH88" s="11">
        <f t="shared" si="76"/>
        <v>6.8310048258052865</v>
      </c>
      <c r="AI88" s="11">
        <f t="shared" si="77"/>
        <v>13.241543862274867</v>
      </c>
      <c r="AJ88" s="11">
        <f t="shared" si="78"/>
        <v>1588.9852634729841</v>
      </c>
      <c r="AK88" s="11">
        <f t="shared" si="79"/>
        <v>0</v>
      </c>
      <c r="AL88" s="11">
        <f t="shared" si="101"/>
        <v>1588.9852634729841</v>
      </c>
      <c r="AM88" s="11">
        <f t="shared" si="80"/>
        <v>8.9833656426077475</v>
      </c>
      <c r="AN88" s="11">
        <f t="shared" si="33"/>
        <v>5.0154609924141278</v>
      </c>
      <c r="AO88" s="11">
        <f t="shared" si="81"/>
        <v>1.0662169273064608</v>
      </c>
      <c r="AP88" s="11">
        <f t="shared" si="82"/>
        <v>587.04558598690426</v>
      </c>
      <c r="AQ88" s="11">
        <f t="shared" si="83"/>
        <v>0</v>
      </c>
      <c r="AR88" s="11"/>
      <c r="AS88" s="11"/>
      <c r="AT88" s="11">
        <f t="shared" si="84"/>
        <v>587.04558598690426</v>
      </c>
      <c r="AU88" s="11">
        <f t="shared" si="102"/>
        <v>49.5</v>
      </c>
      <c r="AV88" s="11"/>
      <c r="AW88" s="11">
        <f t="shared" si="85"/>
        <v>0</v>
      </c>
      <c r="AX88" s="11">
        <f t="shared" si="86"/>
        <v>0</v>
      </c>
      <c r="AY88" s="11">
        <f t="shared" si="87"/>
        <v>0.36944684100079139</v>
      </c>
      <c r="AZ88" s="11">
        <f>(AL88-AX88*COS(RADIANS(w))-AW88*SIN(RADIANS(D88))-AX88*SIN(RADIANS(w))*COS(RADIANS(D88-f))/SIN(RADIANS(D88-f))-AW88*COS(RADIANS(D88))*COS(RADIANS(D88-f))/SIN(RADIANS(D88-f)))*AY88</f>
        <v>587.04558598690414</v>
      </c>
      <c r="BA88" s="11">
        <f t="shared" si="103"/>
        <v>49.5</v>
      </c>
      <c r="BB88" s="11">
        <f t="shared" si="88"/>
        <v>568.95749811252665</v>
      </c>
      <c r="BC88" s="11">
        <f t="shared" si="89"/>
        <v>144.60250816718909</v>
      </c>
      <c r="BD88" s="11">
        <f t="shared" si="90"/>
        <v>1552.4027114390215</v>
      </c>
      <c r="BE88" s="11">
        <f t="shared" si="91"/>
        <v>1444.3827553057949</v>
      </c>
      <c r="BF88" s="11">
        <f t="shared" si="92"/>
        <v>568.95749811252665</v>
      </c>
      <c r="BG88" s="11">
        <f t="shared" si="93"/>
        <v>0.39136372399126945</v>
      </c>
      <c r="BH88" s="11">
        <f t="shared" si="94"/>
        <v>0.37930499874168444</v>
      </c>
      <c r="BI88" s="12">
        <f t="shared" si="104"/>
        <v>9.6401672111459391E-2</v>
      </c>
    </row>
    <row r="89" spans="4:61">
      <c r="D89" s="10">
        <v>49</v>
      </c>
      <c r="E89" s="11">
        <f t="shared" si="7"/>
        <v>-0.98377133530773042</v>
      </c>
      <c r="F89" s="11">
        <f t="shared" si="59"/>
        <v>4.3464336890811337</v>
      </c>
      <c r="G89" s="11">
        <f t="shared" si="9"/>
        <v>5</v>
      </c>
      <c r="H89" s="11">
        <f t="shared" si="60"/>
        <v>10.866084222702835</v>
      </c>
      <c r="I89" s="11">
        <f t="shared" si="95"/>
        <v>9.8823128873951038</v>
      </c>
      <c r="J89" s="11">
        <f t="shared" si="96"/>
        <v>0</v>
      </c>
      <c r="K89" s="11">
        <f t="shared" si="61"/>
        <v>0</v>
      </c>
      <c r="L89" s="11">
        <f t="shared" si="97"/>
        <v>0</v>
      </c>
      <c r="M89" s="11">
        <f t="shared" si="62"/>
        <v>5.9810555216808545</v>
      </c>
      <c r="N89" s="11">
        <f>TAN(RADIANS(D89))*(h0ft/(TAN(RADIANS(D89))-TAN(RADIANS(B))))</f>
        <v>6.8804173139764284</v>
      </c>
      <c r="O89" s="11">
        <f t="shared" si="63"/>
        <v>2.0128475668960504</v>
      </c>
      <c r="P89" s="11">
        <f t="shared" si="64"/>
        <v>4.2313138265324577</v>
      </c>
      <c r="Q89" s="11">
        <f t="shared" si="14"/>
        <v>2.6056217349975409E-2</v>
      </c>
      <c r="R89" s="11">
        <f t="shared" si="98"/>
        <v>4.2584948702547374</v>
      </c>
      <c r="S89" s="11">
        <f t="shared" si="65"/>
        <v>10.298107586216149</v>
      </c>
      <c r="T89" s="11">
        <f t="shared" si="66"/>
        <v>13.598887338513132</v>
      </c>
      <c r="U89" s="11">
        <f t="shared" si="67"/>
        <v>0</v>
      </c>
      <c r="V89" s="11">
        <f t="shared" si="68"/>
        <v>0</v>
      </c>
      <c r="W89" s="11">
        <f t="shared" si="99"/>
        <v>0</v>
      </c>
      <c r="X89" s="11">
        <f t="shared" si="69"/>
        <v>6.2479911946480344</v>
      </c>
      <c r="Y89" s="11">
        <f t="shared" si="20"/>
        <v>7.1874916789181507</v>
      </c>
      <c r="Z89" s="11">
        <f t="shared" si="21"/>
        <v>-7.9701446004615333</v>
      </c>
      <c r="AA89" s="11">
        <f t="shared" si="70"/>
        <v>22.453692360743311</v>
      </c>
      <c r="AB89" s="11">
        <f t="shared" si="71"/>
        <v>13.499776424974046</v>
      </c>
      <c r="AC89" s="11">
        <f t="shared" si="72"/>
        <v>0</v>
      </c>
      <c r="AD89" s="11">
        <f t="shared" si="73"/>
        <v>0</v>
      </c>
      <c r="AE89" s="11">
        <f t="shared" si="100"/>
        <v>0</v>
      </c>
      <c r="AF89" s="11" t="str">
        <f t="shared" si="74"/>
        <v>Section 2</v>
      </c>
      <c r="AG89" s="11">
        <f t="shared" si="75"/>
        <v>5.9810555216808545</v>
      </c>
      <c r="AH89" s="11">
        <f t="shared" si="76"/>
        <v>6.8804173139764284</v>
      </c>
      <c r="AI89" s="11">
        <f t="shared" si="77"/>
        <v>13.598887338513132</v>
      </c>
      <c r="AJ89" s="11">
        <f t="shared" si="78"/>
        <v>1631.8664806215759</v>
      </c>
      <c r="AK89" s="11">
        <f t="shared" si="79"/>
        <v>0</v>
      </c>
      <c r="AL89" s="11">
        <f t="shared" si="101"/>
        <v>1631.8664806215759</v>
      </c>
      <c r="AM89" s="11">
        <f t="shared" si="80"/>
        <v>9.1166423406808956</v>
      </c>
      <c r="AN89" s="11">
        <f t="shared" si="33"/>
        <v>5.0154609924141278</v>
      </c>
      <c r="AO89" s="11">
        <f t="shared" si="81"/>
        <v>1.0637422634291913</v>
      </c>
      <c r="AP89" s="11">
        <f t="shared" si="82"/>
        <v>588.87840920324493</v>
      </c>
      <c r="AQ89" s="11">
        <f t="shared" si="83"/>
        <v>0</v>
      </c>
      <c r="AR89" s="11"/>
      <c r="AS89" s="11"/>
      <c r="AT89" s="11">
        <f t="shared" si="84"/>
        <v>588.87840920324493</v>
      </c>
      <c r="AU89" s="11">
        <f t="shared" si="102"/>
        <v>49</v>
      </c>
      <c r="AV89" s="11"/>
      <c r="AW89" s="11">
        <f t="shared" si="85"/>
        <v>0</v>
      </c>
      <c r="AX89" s="11">
        <f t="shared" si="86"/>
        <v>0</v>
      </c>
      <c r="AY89" s="11">
        <f t="shared" si="87"/>
        <v>0.36086188189792451</v>
      </c>
      <c r="AZ89" s="11">
        <f>(AL89-AX89*COS(RADIANS(w))-AW89*SIN(RADIANS(D89))-AX89*SIN(RADIANS(w))*COS(RADIANS(D89-f))/SIN(RADIANS(D89-f))-AW89*COS(RADIANS(D89))*COS(RADIANS(D89-f))/SIN(RADIANS(D89-f)))*AY89</f>
        <v>588.87840920324481</v>
      </c>
      <c r="BA89" s="11">
        <f t="shared" si="103"/>
        <v>49</v>
      </c>
      <c r="BB89" s="11">
        <f t="shared" si="88"/>
        <v>570.73384825729204</v>
      </c>
      <c r="BC89" s="11">
        <f t="shared" si="89"/>
        <v>145.05397367589291</v>
      </c>
      <c r="BD89" s="11">
        <f t="shared" si="90"/>
        <v>1592.5917732917887</v>
      </c>
      <c r="BE89" s="11">
        <f t="shared" si="91"/>
        <v>1486.812506945683</v>
      </c>
      <c r="BF89" s="11">
        <f t="shared" si="92"/>
        <v>570.73384825729204</v>
      </c>
      <c r="BG89" s="11">
        <f t="shared" si="93"/>
        <v>0.39258560613549653</v>
      </c>
      <c r="BH89" s="11">
        <f t="shared" si="94"/>
        <v>0.38048923217152802</v>
      </c>
      <c r="BI89" s="12">
        <f t="shared" si="104"/>
        <v>9.6702649117261938E-2</v>
      </c>
    </row>
    <row r="90" spans="4:61">
      <c r="D90" s="10">
        <v>48.5</v>
      </c>
      <c r="E90" s="11">
        <f t="shared" si="7"/>
        <v>-0.98377133530773042</v>
      </c>
      <c r="F90" s="11">
        <f t="shared" si="59"/>
        <v>4.4236263227797199</v>
      </c>
      <c r="G90" s="11">
        <f t="shared" si="9"/>
        <v>5</v>
      </c>
      <c r="H90" s="11">
        <f t="shared" si="60"/>
        <v>11.059065806949299</v>
      </c>
      <c r="I90" s="11">
        <f t="shared" si="95"/>
        <v>10.075294471641568</v>
      </c>
      <c r="J90" s="11">
        <f t="shared" si="96"/>
        <v>0</v>
      </c>
      <c r="K90" s="11">
        <f t="shared" si="61"/>
        <v>0</v>
      </c>
      <c r="L90" s="11">
        <f t="shared" si="97"/>
        <v>0</v>
      </c>
      <c r="M90" s="11">
        <f t="shared" si="62"/>
        <v>6.1323156709404092</v>
      </c>
      <c r="N90" s="11">
        <f>TAN(RADIANS(D90))*(h0ft/(TAN(RADIANS(D90))-TAN(RADIANS(B))))</f>
        <v>6.93132197826215</v>
      </c>
      <c r="O90" s="11">
        <f t="shared" si="63"/>
        <v>2.0637522311817724</v>
      </c>
      <c r="P90" s="11">
        <f t="shared" si="64"/>
        <v>4.3064619322301958</v>
      </c>
      <c r="Q90" s="11">
        <f t="shared" si="14"/>
        <v>2.6056217349975409E-2</v>
      </c>
      <c r="R90" s="11">
        <f t="shared" si="98"/>
        <v>4.4437352105697165</v>
      </c>
      <c r="S90" s="11">
        <f t="shared" si="65"/>
        <v>10.481001909138504</v>
      </c>
      <c r="T90" s="11">
        <f t="shared" si="66"/>
        <v>13.967022001750465</v>
      </c>
      <c r="U90" s="11">
        <f t="shared" si="67"/>
        <v>0</v>
      </c>
      <c r="V90" s="11">
        <f t="shared" si="68"/>
        <v>0</v>
      </c>
      <c r="W90" s="11">
        <f t="shared" si="99"/>
        <v>0</v>
      </c>
      <c r="X90" s="11">
        <f t="shared" si="69"/>
        <v>6.3589554771245069</v>
      </c>
      <c r="Y90" s="11">
        <f t="shared" si="20"/>
        <v>7.1874916789181507</v>
      </c>
      <c r="Z90" s="11">
        <f t="shared" si="21"/>
        <v>-7.9701446004615333</v>
      </c>
      <c r="AA90" s="11">
        <f t="shared" si="70"/>
        <v>22.852469789221697</v>
      </c>
      <c r="AB90" s="11">
        <f t="shared" si="71"/>
        <v>13.898553853452432</v>
      </c>
      <c r="AC90" s="11">
        <f t="shared" si="72"/>
        <v>0</v>
      </c>
      <c r="AD90" s="11">
        <f t="shared" si="73"/>
        <v>0</v>
      </c>
      <c r="AE90" s="11">
        <f t="shared" si="100"/>
        <v>0</v>
      </c>
      <c r="AF90" s="11" t="str">
        <f t="shared" si="74"/>
        <v>Section 2</v>
      </c>
      <c r="AG90" s="11">
        <f t="shared" si="75"/>
        <v>6.1323156709404092</v>
      </c>
      <c r="AH90" s="11">
        <f t="shared" si="76"/>
        <v>6.93132197826215</v>
      </c>
      <c r="AI90" s="11">
        <f t="shared" si="77"/>
        <v>13.967022001750465</v>
      </c>
      <c r="AJ90" s="11">
        <f t="shared" si="78"/>
        <v>1676.0426402100557</v>
      </c>
      <c r="AK90" s="11">
        <f t="shared" si="79"/>
        <v>0</v>
      </c>
      <c r="AL90" s="11">
        <f t="shared" si="101"/>
        <v>1676.0426402100557</v>
      </c>
      <c r="AM90" s="11">
        <f t="shared" si="80"/>
        <v>9.2546485538026371</v>
      </c>
      <c r="AN90" s="11">
        <f t="shared" si="33"/>
        <v>5.0154609924141278</v>
      </c>
      <c r="AO90" s="11">
        <f t="shared" si="81"/>
        <v>1.061284124100736</v>
      </c>
      <c r="AP90" s="11">
        <f t="shared" si="82"/>
        <v>590.46079283319398</v>
      </c>
      <c r="AQ90" s="11">
        <f t="shared" si="83"/>
        <v>0</v>
      </c>
      <c r="AR90" s="11"/>
      <c r="AS90" s="11"/>
      <c r="AT90" s="11">
        <f t="shared" si="84"/>
        <v>590.46079283319398</v>
      </c>
      <c r="AU90" s="11">
        <f t="shared" si="102"/>
        <v>48.5</v>
      </c>
      <c r="AV90" s="11"/>
      <c r="AW90" s="11">
        <f t="shared" si="85"/>
        <v>0</v>
      </c>
      <c r="AX90" s="11">
        <f t="shared" si="86"/>
        <v>0</v>
      </c>
      <c r="AY90" s="11">
        <f t="shared" si="87"/>
        <v>0.35229461271891771</v>
      </c>
      <c r="AZ90" s="11">
        <f>(AL90-AX90*COS(RADIANS(w))-AW90*SIN(RADIANS(D90))-AX90*SIN(RADIANS(w))*COS(RADIANS(D90-f))/SIN(RADIANS(D90-f))-AW90*COS(RADIANS(D90))*COS(RADIANS(D90-f))/SIN(RADIANS(D90-f)))*AY90</f>
        <v>590.46079283319386</v>
      </c>
      <c r="BA90" s="11">
        <f t="shared" si="103"/>
        <v>48.5</v>
      </c>
      <c r="BB90" s="11">
        <f t="shared" si="88"/>
        <v>572.26747537695849</v>
      </c>
      <c r="BC90" s="11">
        <f t="shared" si="89"/>
        <v>145.44375029160267</v>
      </c>
      <c r="BD90" s="11">
        <f t="shared" si="90"/>
        <v>1634.0817070128157</v>
      </c>
      <c r="BE90" s="11">
        <f t="shared" si="91"/>
        <v>1530.5988899184526</v>
      </c>
      <c r="BF90" s="11">
        <f t="shared" si="92"/>
        <v>572.26747537695849</v>
      </c>
      <c r="BG90" s="11">
        <f t="shared" si="93"/>
        <v>0.39364052855546255</v>
      </c>
      <c r="BH90" s="11">
        <f t="shared" si="94"/>
        <v>0.38151165025130568</v>
      </c>
      <c r="BI90" s="12">
        <f t="shared" si="104"/>
        <v>9.6962500194401779E-2</v>
      </c>
    </row>
    <row r="91" spans="4:61">
      <c r="D91" s="10">
        <v>48</v>
      </c>
      <c r="E91" s="11">
        <f t="shared" si="7"/>
        <v>-0.98377133530773042</v>
      </c>
      <c r="F91" s="11">
        <f t="shared" si="59"/>
        <v>4.5020202214891993</v>
      </c>
      <c r="G91" s="11">
        <f t="shared" si="9"/>
        <v>5</v>
      </c>
      <c r="H91" s="11">
        <f t="shared" si="60"/>
        <v>11.255050553722999</v>
      </c>
      <c r="I91" s="11">
        <f t="shared" si="95"/>
        <v>10.271279218415268</v>
      </c>
      <c r="J91" s="11">
        <f t="shared" si="96"/>
        <v>0</v>
      </c>
      <c r="K91" s="11">
        <f t="shared" si="61"/>
        <v>0</v>
      </c>
      <c r="L91" s="11">
        <f t="shared" si="97"/>
        <v>0</v>
      </c>
      <c r="M91" s="11">
        <f t="shared" si="62"/>
        <v>6.2882377679454944</v>
      </c>
      <c r="N91" s="11">
        <f>TAN(RADIANS(D91))*(h0ft/(TAN(RADIANS(D91))-TAN(RADIANS(B))))</f>
        <v>6.9837955613018572</v>
      </c>
      <c r="O91" s="11">
        <f t="shared" si="63"/>
        <v>2.1162258142214787</v>
      </c>
      <c r="P91" s="11">
        <f t="shared" si="64"/>
        <v>4.3827794861729856</v>
      </c>
      <c r="Q91" s="11">
        <f t="shared" si="14"/>
        <v>2.6056217349975409E-2</v>
      </c>
      <c r="R91" s="11">
        <f t="shared" si="98"/>
        <v>4.6374755433398107</v>
      </c>
      <c r="S91" s="11">
        <f t="shared" si="65"/>
        <v>10.666742417510054</v>
      </c>
      <c r="T91" s="11">
        <f t="shared" si="66"/>
        <v>14.346502842892111</v>
      </c>
      <c r="U91" s="11">
        <f t="shared" si="67"/>
        <v>0</v>
      </c>
      <c r="V91" s="11">
        <f t="shared" si="68"/>
        <v>0</v>
      </c>
      <c r="W91" s="11">
        <f t="shared" si="99"/>
        <v>0</v>
      </c>
      <c r="X91" s="11">
        <f t="shared" si="69"/>
        <v>6.4716465760549742</v>
      </c>
      <c r="Y91" s="11">
        <f t="shared" si="20"/>
        <v>7.1874916789181507</v>
      </c>
      <c r="Z91" s="11">
        <f t="shared" si="21"/>
        <v>-7.9701446004615333</v>
      </c>
      <c r="AA91" s="11">
        <f t="shared" si="70"/>
        <v>23.257452957147134</v>
      </c>
      <c r="AB91" s="11">
        <f t="shared" si="71"/>
        <v>14.303537021377869</v>
      </c>
      <c r="AC91" s="11">
        <f t="shared" si="72"/>
        <v>0</v>
      </c>
      <c r="AD91" s="11">
        <f t="shared" si="73"/>
        <v>0</v>
      </c>
      <c r="AE91" s="11">
        <f t="shared" si="100"/>
        <v>0</v>
      </c>
      <c r="AF91" s="11" t="str">
        <f t="shared" si="74"/>
        <v>Section 2</v>
      </c>
      <c r="AG91" s="11">
        <f t="shared" si="75"/>
        <v>6.2882377679454944</v>
      </c>
      <c r="AH91" s="11">
        <f t="shared" si="76"/>
        <v>6.9837955613018572</v>
      </c>
      <c r="AI91" s="11">
        <f t="shared" si="77"/>
        <v>14.346502842892111</v>
      </c>
      <c r="AJ91" s="11">
        <f t="shared" si="78"/>
        <v>1721.5803411470533</v>
      </c>
      <c r="AK91" s="11">
        <f t="shared" si="79"/>
        <v>0</v>
      </c>
      <c r="AL91" s="11">
        <f t="shared" si="101"/>
        <v>1721.5803411470533</v>
      </c>
      <c r="AM91" s="11">
        <f t="shared" si="80"/>
        <v>9.3976238841675119</v>
      </c>
      <c r="AN91" s="11">
        <f t="shared" si="33"/>
        <v>5.0154609924141278</v>
      </c>
      <c r="AO91" s="11">
        <f t="shared" si="81"/>
        <v>1.0588419736444203</v>
      </c>
      <c r="AP91" s="11">
        <f t="shared" si="82"/>
        <v>591.78235815367043</v>
      </c>
      <c r="AQ91" s="11">
        <f t="shared" si="83"/>
        <v>0</v>
      </c>
      <c r="AR91" s="11"/>
      <c r="AS91" s="11"/>
      <c r="AT91" s="11">
        <f t="shared" si="84"/>
        <v>591.78235815367043</v>
      </c>
      <c r="AU91" s="11">
        <f t="shared" si="102"/>
        <v>48</v>
      </c>
      <c r="AV91" s="11"/>
      <c r="AW91" s="11">
        <f t="shared" si="85"/>
        <v>0</v>
      </c>
      <c r="AX91" s="11">
        <f t="shared" si="86"/>
        <v>0</v>
      </c>
      <c r="AY91" s="11">
        <f t="shared" si="87"/>
        <v>0.3437436778346214</v>
      </c>
      <c r="AZ91" s="11">
        <f>(AL91-AX91*COS(RADIANS(w))-AW91*SIN(RADIANS(D91))-AX91*SIN(RADIANS(w))*COS(RADIANS(D91-f))/SIN(RADIANS(D91-f))-AW91*COS(RADIANS(D91))*COS(RADIANS(D91-f))/SIN(RADIANS(D91-f)))*AY91</f>
        <v>591.78235815367032</v>
      </c>
      <c r="BA91" s="11">
        <f t="shared" si="103"/>
        <v>48</v>
      </c>
      <c r="BB91" s="11">
        <f t="shared" si="88"/>
        <v>573.54832053835514</v>
      </c>
      <c r="BC91" s="11">
        <f t="shared" si="89"/>
        <v>145.76928150180061</v>
      </c>
      <c r="BD91" s="11">
        <f t="shared" si="90"/>
        <v>1676.9431032961916</v>
      </c>
      <c r="BE91" s="11">
        <f t="shared" si="91"/>
        <v>1575.8110596452525</v>
      </c>
      <c r="BF91" s="11">
        <f t="shared" si="92"/>
        <v>573.54832053835514</v>
      </c>
      <c r="BG91" s="11">
        <f t="shared" si="93"/>
        <v>0.39452157210244687</v>
      </c>
      <c r="BH91" s="11">
        <f t="shared" si="94"/>
        <v>0.38236554702557007</v>
      </c>
      <c r="BI91" s="12">
        <f t="shared" si="104"/>
        <v>9.7179521001200406E-2</v>
      </c>
    </row>
    <row r="92" spans="4:61">
      <c r="D92" s="10">
        <v>47.5</v>
      </c>
      <c r="E92" s="11">
        <f t="shared" si="7"/>
        <v>-0.98377133530773042</v>
      </c>
      <c r="F92" s="11">
        <f t="shared" si="59"/>
        <v>4.5816558700871175</v>
      </c>
      <c r="G92" s="11">
        <f t="shared" si="9"/>
        <v>5</v>
      </c>
      <c r="H92" s="11">
        <f t="shared" si="60"/>
        <v>11.454139675217794</v>
      </c>
      <c r="I92" s="11">
        <f t="shared" si="95"/>
        <v>10.470368339910063</v>
      </c>
      <c r="J92" s="11">
        <f t="shared" si="96"/>
        <v>0</v>
      </c>
      <c r="K92" s="11">
        <f t="shared" si="61"/>
        <v>0</v>
      </c>
      <c r="L92" s="11">
        <f t="shared" si="97"/>
        <v>0</v>
      </c>
      <c r="M92" s="11">
        <f t="shared" si="62"/>
        <v>6.4490655911950174</v>
      </c>
      <c r="N92" s="11">
        <f>TAN(RADIANS(D92))*(h0ft/(TAN(RADIANS(D92))-TAN(RADIANS(B))))</f>
        <v>7.0379201036244492</v>
      </c>
      <c r="O92" s="11">
        <f t="shared" si="63"/>
        <v>2.1703503565440712</v>
      </c>
      <c r="P92" s="11">
        <f t="shared" si="64"/>
        <v>4.4603059009538555</v>
      </c>
      <c r="Q92" s="11">
        <f t="shared" si="14"/>
        <v>2.6056217349975409E-2</v>
      </c>
      <c r="R92" s="11">
        <f t="shared" si="98"/>
        <v>4.8402132512154123</v>
      </c>
      <c r="S92" s="11">
        <f t="shared" si="65"/>
        <v>10.855425033103536</v>
      </c>
      <c r="T92" s="11">
        <f t="shared" si="66"/>
        <v>14.737923166361194</v>
      </c>
      <c r="U92" s="11">
        <f t="shared" si="67"/>
        <v>0</v>
      </c>
      <c r="V92" s="11">
        <f t="shared" si="68"/>
        <v>0</v>
      </c>
      <c r="W92" s="11">
        <f t="shared" si="99"/>
        <v>0</v>
      </c>
      <c r="X92" s="11">
        <f t="shared" si="69"/>
        <v>6.5861226883835311</v>
      </c>
      <c r="Y92" s="11">
        <f t="shared" si="20"/>
        <v>7.1874916789181507</v>
      </c>
      <c r="Z92" s="11">
        <f t="shared" si="21"/>
        <v>-7.9701446004615333</v>
      </c>
      <c r="AA92" s="11">
        <f t="shared" si="70"/>
        <v>23.668851009545335</v>
      </c>
      <c r="AB92" s="11">
        <f t="shared" si="71"/>
        <v>14.71493507377607</v>
      </c>
      <c r="AC92" s="11">
        <f t="shared" si="72"/>
        <v>0</v>
      </c>
      <c r="AD92" s="11">
        <f t="shared" si="73"/>
        <v>0</v>
      </c>
      <c r="AE92" s="11">
        <f t="shared" si="100"/>
        <v>0</v>
      </c>
      <c r="AF92" s="11" t="str">
        <f t="shared" si="74"/>
        <v>Section 2</v>
      </c>
      <c r="AG92" s="11">
        <f t="shared" si="75"/>
        <v>6.4490655911950174</v>
      </c>
      <c r="AH92" s="11">
        <f t="shared" si="76"/>
        <v>7.0379201036244492</v>
      </c>
      <c r="AI92" s="11">
        <f t="shared" si="77"/>
        <v>14.737923166361194</v>
      </c>
      <c r="AJ92" s="11">
        <f t="shared" si="78"/>
        <v>1768.5507799633433</v>
      </c>
      <c r="AK92" s="11">
        <f t="shared" si="79"/>
        <v>0</v>
      </c>
      <c r="AL92" s="11">
        <f t="shared" si="101"/>
        <v>1768.5507799633433</v>
      </c>
      <c r="AM92" s="11">
        <f t="shared" si="80"/>
        <v>9.5458245523651186</v>
      </c>
      <c r="AN92" s="11">
        <f t="shared" si="33"/>
        <v>5.0154609924141278</v>
      </c>
      <c r="AO92" s="11">
        <f t="shared" si="81"/>
        <v>1.0564152881696054</v>
      </c>
      <c r="AP92" s="11">
        <f t="shared" si="82"/>
        <v>592.83189543175581</v>
      </c>
      <c r="AQ92" s="11">
        <f t="shared" si="83"/>
        <v>0</v>
      </c>
      <c r="AR92" s="11"/>
      <c r="AS92" s="11"/>
      <c r="AT92" s="11">
        <f t="shared" si="84"/>
        <v>592.83189543175581</v>
      </c>
      <c r="AU92" s="11">
        <f t="shared" si="102"/>
        <v>47.5</v>
      </c>
      <c r="AV92" s="11"/>
      <c r="AW92" s="11">
        <f t="shared" si="85"/>
        <v>0</v>
      </c>
      <c r="AX92" s="11">
        <f t="shared" si="86"/>
        <v>0</v>
      </c>
      <c r="AY92" s="11">
        <f t="shared" si="87"/>
        <v>0.33520773174748392</v>
      </c>
      <c r="AZ92" s="11">
        <f>(AL92-AX92*COS(RADIANS(w))-AW92*SIN(RADIANS(D92))-AX92*SIN(RADIANS(w))*COS(RADIANS(D92-f))/SIN(RADIANS(D92-f))-AW92*COS(RADIANS(D92))*COS(RADIANS(D92-f))/SIN(RADIANS(D92-f)))*AY92</f>
        <v>592.83189543175581</v>
      </c>
      <c r="BA92" s="11">
        <f t="shared" si="103"/>
        <v>47.5</v>
      </c>
      <c r="BB92" s="11">
        <f t="shared" si="88"/>
        <v>574.56551940360418</v>
      </c>
      <c r="BC92" s="11">
        <f t="shared" si="89"/>
        <v>146.02780609758815</v>
      </c>
      <c r="BD92" s="11">
        <f t="shared" si="90"/>
        <v>1721.2513868722683</v>
      </c>
      <c r="BE92" s="11">
        <f t="shared" si="91"/>
        <v>1622.5229738657551</v>
      </c>
      <c r="BF92" s="11">
        <f t="shared" si="92"/>
        <v>574.56551940360418</v>
      </c>
      <c r="BG92" s="11">
        <f t="shared" si="93"/>
        <v>0.39522126362117055</v>
      </c>
      <c r="BH92" s="11">
        <f t="shared" si="94"/>
        <v>0.38304367960240282</v>
      </c>
      <c r="BI92" s="12">
        <f t="shared" si="104"/>
        <v>9.7351870731725437E-2</v>
      </c>
    </row>
    <row r="93" spans="4:61">
      <c r="D93" s="10">
        <v>47</v>
      </c>
      <c r="E93" s="11">
        <f t="shared" si="7"/>
        <v>-0.98377133530773042</v>
      </c>
      <c r="F93" s="11">
        <f t="shared" si="59"/>
        <v>4.6625754306883085</v>
      </c>
      <c r="G93" s="11">
        <f t="shared" si="9"/>
        <v>5</v>
      </c>
      <c r="H93" s="11">
        <f t="shared" si="60"/>
        <v>11.65643857672077</v>
      </c>
      <c r="I93" s="11">
        <f t="shared" si="95"/>
        <v>10.672667241413039</v>
      </c>
      <c r="J93" s="11">
        <f t="shared" si="96"/>
        <v>0</v>
      </c>
      <c r="K93" s="11">
        <f t="shared" si="61"/>
        <v>0</v>
      </c>
      <c r="L93" s="11">
        <f t="shared" si="97"/>
        <v>0</v>
      </c>
      <c r="M93" s="11">
        <f t="shared" si="62"/>
        <v>6.615060047770875</v>
      </c>
      <c r="N93" s="11">
        <f>TAN(RADIANS(D93))*(h0ft/(TAN(RADIANS(D93))-TAN(RADIANS(B))))</f>
        <v>7.0937834101638684</v>
      </c>
      <c r="O93" s="11">
        <f t="shared" si="63"/>
        <v>2.2262136630834912</v>
      </c>
      <c r="P93" s="11">
        <f t="shared" si="64"/>
        <v>4.5390822219797347</v>
      </c>
      <c r="Q93" s="11">
        <f t="shared" si="14"/>
        <v>2.6056217349975409E-2</v>
      </c>
      <c r="R93" s="11">
        <f t="shared" si="98"/>
        <v>5.0524834302153288</v>
      </c>
      <c r="S93" s="11">
        <f t="shared" si="65"/>
        <v>11.047149651609468</v>
      </c>
      <c r="T93" s="11">
        <f t="shared" si="66"/>
        <v>15.141917963867041</v>
      </c>
      <c r="U93" s="11">
        <f t="shared" si="67"/>
        <v>0</v>
      </c>
      <c r="V93" s="11">
        <f t="shared" si="68"/>
        <v>0</v>
      </c>
      <c r="W93" s="11">
        <f t="shared" si="99"/>
        <v>0</v>
      </c>
      <c r="X93" s="11">
        <f t="shared" si="69"/>
        <v>6.7024444220800854</v>
      </c>
      <c r="Y93" s="11">
        <f t="shared" si="20"/>
        <v>7.1874916789181507</v>
      </c>
      <c r="Z93" s="11">
        <f t="shared" si="21"/>
        <v>-7.9701446004615333</v>
      </c>
      <c r="AA93" s="11">
        <f t="shared" si="70"/>
        <v>24.086881756055995</v>
      </c>
      <c r="AB93" s="11">
        <f t="shared" si="71"/>
        <v>15.13296582028673</v>
      </c>
      <c r="AC93" s="11">
        <f t="shared" si="72"/>
        <v>0</v>
      </c>
      <c r="AD93" s="11">
        <f t="shared" si="73"/>
        <v>0</v>
      </c>
      <c r="AE93" s="11">
        <f t="shared" si="100"/>
        <v>0</v>
      </c>
      <c r="AF93" s="11" t="str">
        <f t="shared" si="74"/>
        <v>Section 2</v>
      </c>
      <c r="AG93" s="11">
        <f t="shared" si="75"/>
        <v>6.615060047770875</v>
      </c>
      <c r="AH93" s="11">
        <f t="shared" si="76"/>
        <v>7.0937834101638684</v>
      </c>
      <c r="AI93" s="11">
        <f t="shared" si="77"/>
        <v>15.141917963867041</v>
      </c>
      <c r="AJ93" s="11">
        <f t="shared" si="78"/>
        <v>1817.030155664045</v>
      </c>
      <c r="AK93" s="11">
        <f t="shared" si="79"/>
        <v>0</v>
      </c>
      <c r="AL93" s="11">
        <f t="shared" si="101"/>
        <v>1817.030155664045</v>
      </c>
      <c r="AM93" s="11">
        <f t="shared" si="80"/>
        <v>9.6995248598026969</v>
      </c>
      <c r="AN93" s="11">
        <f t="shared" si="33"/>
        <v>5.0154609924141278</v>
      </c>
      <c r="AO93" s="11">
        <f t="shared" si="81"/>
        <v>1.0540035550820701</v>
      </c>
      <c r="AP93" s="11">
        <f t="shared" si="82"/>
        <v>593.59729268316653</v>
      </c>
      <c r="AQ93" s="11">
        <f t="shared" si="83"/>
        <v>0</v>
      </c>
      <c r="AR93" s="11"/>
      <c r="AS93" s="11"/>
      <c r="AT93" s="11">
        <f t="shared" si="84"/>
        <v>593.59729268316653</v>
      </c>
      <c r="AU93" s="11">
        <f t="shared" si="102"/>
        <v>47</v>
      </c>
      <c r="AV93" s="11"/>
      <c r="AW93" s="11">
        <f t="shared" si="85"/>
        <v>0</v>
      </c>
      <c r="AX93" s="11">
        <f t="shared" si="86"/>
        <v>0</v>
      </c>
      <c r="AY93" s="11">
        <f t="shared" si="87"/>
        <v>0.32668543823161406</v>
      </c>
      <c r="AZ93" s="11">
        <f>(AL93-AX93*COS(RADIANS(w))-AW93*SIN(RADIANS(D93))-AX93*SIN(RADIANS(w))*COS(RADIANS(D93-f))/SIN(RADIANS(D93-f))-AW93*COS(RADIANS(D93))*COS(RADIANS(D93-f))/SIN(RADIANS(D93-f)))*AY93</f>
        <v>593.59729268316642</v>
      </c>
      <c r="BA93" s="11">
        <f t="shared" si="103"/>
        <v>47</v>
      </c>
      <c r="BB93" s="11">
        <f t="shared" si="88"/>
        <v>575.30733318369198</v>
      </c>
      <c r="BC93" s="11">
        <f t="shared" si="89"/>
        <v>146.2163406252981</v>
      </c>
      <c r="BD93" s="11">
        <f t="shared" si="90"/>
        <v>1767.0872451973794</v>
      </c>
      <c r="BE93" s="11">
        <f t="shared" si="91"/>
        <v>1670.813815038747</v>
      </c>
      <c r="BF93" s="11">
        <f t="shared" si="92"/>
        <v>575.30733318369198</v>
      </c>
      <c r="BG93" s="11">
        <f t="shared" si="93"/>
        <v>0.39573152845544429</v>
      </c>
      <c r="BH93" s="11">
        <f t="shared" si="94"/>
        <v>0.3835382221224613</v>
      </c>
      <c r="BI93" s="12">
        <f t="shared" si="104"/>
        <v>9.7477560416865394E-2</v>
      </c>
    </row>
    <row r="94" spans="4:61">
      <c r="D94" s="10">
        <v>46.5</v>
      </c>
      <c r="E94" s="11">
        <f t="shared" si="7"/>
        <v>-0.98377133530773042</v>
      </c>
      <c r="F94" s="11">
        <f t="shared" si="59"/>
        <v>4.7448228335743989</v>
      </c>
      <c r="G94" s="11">
        <f t="shared" si="9"/>
        <v>5</v>
      </c>
      <c r="H94" s="11">
        <f t="shared" si="60"/>
        <v>11.862057083935998</v>
      </c>
      <c r="I94" s="11">
        <f t="shared" si="95"/>
        <v>10.878285748628267</v>
      </c>
      <c r="J94" s="11">
        <f t="shared" si="96"/>
        <v>0</v>
      </c>
      <c r="K94" s="11">
        <f t="shared" si="61"/>
        <v>0</v>
      </c>
      <c r="L94" s="11">
        <f t="shared" si="97"/>
        <v>0</v>
      </c>
      <c r="M94" s="11">
        <f t="shared" si="62"/>
        <v>6.7865007086055948</v>
      </c>
      <c r="N94" s="11">
        <f>TAN(RADIANS(D94))*(h0ft/(TAN(RADIANS(D94))-TAN(RADIANS(B))))</f>
        <v>7.1514795669337428</v>
      </c>
      <c r="O94" s="11">
        <f t="shared" si="63"/>
        <v>2.2839098198533647</v>
      </c>
      <c r="P94" s="11">
        <f t="shared" si="64"/>
        <v>4.6191512159925869</v>
      </c>
      <c r="Q94" s="11">
        <f t="shared" si="14"/>
        <v>2.6056217349975409E-2</v>
      </c>
      <c r="R94" s="11">
        <f t="shared" si="98"/>
        <v>5.2748624107965396</v>
      </c>
      <c r="S94" s="11">
        <f t="shared" si="65"/>
        <v>11.242020358077527</v>
      </c>
      <c r="T94" s="11">
        <f t="shared" si="66"/>
        <v>15.559167650916311</v>
      </c>
      <c r="U94" s="11">
        <f t="shared" si="67"/>
        <v>0</v>
      </c>
      <c r="V94" s="11">
        <f t="shared" si="68"/>
        <v>0</v>
      </c>
      <c r="W94" s="11">
        <f t="shared" si="99"/>
        <v>0</v>
      </c>
      <c r="X94" s="11">
        <f t="shared" si="69"/>
        <v>6.8206749268513667</v>
      </c>
      <c r="Y94" s="11">
        <f t="shared" si="20"/>
        <v>7.1874916789181507</v>
      </c>
      <c r="Z94" s="11">
        <f t="shared" si="21"/>
        <v>-7.9701446004615333</v>
      </c>
      <c r="AA94" s="11">
        <f t="shared" si="70"/>
        <v>24.511772140674932</v>
      </c>
      <c r="AB94" s="11">
        <f t="shared" si="71"/>
        <v>15.557856204905667</v>
      </c>
      <c r="AC94" s="11">
        <f t="shared" si="72"/>
        <v>0</v>
      </c>
      <c r="AD94" s="11">
        <f t="shared" si="73"/>
        <v>0</v>
      </c>
      <c r="AE94" s="11">
        <f t="shared" si="100"/>
        <v>0</v>
      </c>
      <c r="AF94" s="11" t="str">
        <f t="shared" si="74"/>
        <v>Section 2</v>
      </c>
      <c r="AG94" s="11">
        <f t="shared" si="75"/>
        <v>6.7865007086055948</v>
      </c>
      <c r="AH94" s="11">
        <f t="shared" si="76"/>
        <v>7.1514795669337428</v>
      </c>
      <c r="AI94" s="11">
        <f t="shared" si="77"/>
        <v>15.559167650916311</v>
      </c>
      <c r="AJ94" s="11">
        <f t="shared" si="78"/>
        <v>1867.1001181099573</v>
      </c>
      <c r="AK94" s="11">
        <f t="shared" si="79"/>
        <v>0</v>
      </c>
      <c r="AL94" s="11">
        <f t="shared" si="101"/>
        <v>1867.1001181099573</v>
      </c>
      <c r="AM94" s="11">
        <f t="shared" si="80"/>
        <v>9.8590188083893562</v>
      </c>
      <c r="AN94" s="11">
        <f t="shared" si="33"/>
        <v>5.0154609924141278</v>
      </c>
      <c r="AO94" s="11">
        <f t="shared" si="81"/>
        <v>1.0516062726128734</v>
      </c>
      <c r="AP94" s="11">
        <f t="shared" si="82"/>
        <v>594.06545665531439</v>
      </c>
      <c r="AQ94" s="11">
        <f t="shared" si="83"/>
        <v>0</v>
      </c>
      <c r="AR94" s="11"/>
      <c r="AS94" s="11"/>
      <c r="AT94" s="11">
        <f t="shared" si="84"/>
        <v>594.06545665531439</v>
      </c>
      <c r="AU94" s="11">
        <f t="shared" si="102"/>
        <v>46.5</v>
      </c>
      <c r="AV94" s="11"/>
      <c r="AW94" s="11">
        <f t="shared" si="85"/>
        <v>0</v>
      </c>
      <c r="AX94" s="11">
        <f t="shared" si="86"/>
        <v>0</v>
      </c>
      <c r="AY94" s="11">
        <f t="shared" si="87"/>
        <v>0.31817546948509629</v>
      </c>
      <c r="AZ94" s="11">
        <f>(AL94-AX94*COS(RADIANS(w))-AW94*SIN(RADIANS(D94))-AX94*SIN(RADIANS(w))*COS(RADIANS(D94-f))/SIN(RADIANS(D94-f))-AW94*COS(RADIANS(D94))*COS(RADIANS(D94-f))/SIN(RADIANS(D94-f)))*AY94</f>
        <v>594.06545665531439</v>
      </c>
      <c r="BA94" s="11">
        <f t="shared" si="103"/>
        <v>46.5</v>
      </c>
      <c r="BB94" s="11">
        <f t="shared" si="88"/>
        <v>575.76107205620553</v>
      </c>
      <c r="BC94" s="11">
        <f t="shared" si="89"/>
        <v>146.33165992284856</v>
      </c>
      <c r="BD94" s="11">
        <f t="shared" si="90"/>
        <v>1814.5371031717568</v>
      </c>
      <c r="BE94" s="11">
        <f t="shared" si="91"/>
        <v>1720.7684581871088</v>
      </c>
      <c r="BF94" s="11">
        <f t="shared" si="92"/>
        <v>575.76107205620553</v>
      </c>
      <c r="BG94" s="11">
        <f t="shared" si="93"/>
        <v>0.39604363777020962</v>
      </c>
      <c r="BH94" s="11">
        <f t="shared" si="94"/>
        <v>0.383840714704137</v>
      </c>
      <c r="BI94" s="12">
        <f t="shared" si="104"/>
        <v>9.7554439948565719E-2</v>
      </c>
    </row>
    <row r="95" spans="4:61">
      <c r="D95" s="10">
        <v>46</v>
      </c>
      <c r="E95" s="11">
        <f t="shared" si="7"/>
        <v>-0.98377133530773042</v>
      </c>
      <c r="F95" s="11">
        <f t="shared" si="59"/>
        <v>4.8284438740353695</v>
      </c>
      <c r="G95" s="11">
        <f t="shared" si="9"/>
        <v>5</v>
      </c>
      <c r="H95" s="11">
        <f t="shared" si="60"/>
        <v>12.071109685088423</v>
      </c>
      <c r="I95" s="11">
        <f t="shared" si="95"/>
        <v>11.087338349780692</v>
      </c>
      <c r="J95" s="11">
        <f t="shared" si="96"/>
        <v>0</v>
      </c>
      <c r="K95" s="11">
        <f t="shared" si="61"/>
        <v>0</v>
      </c>
      <c r="L95" s="11">
        <f t="shared" si="97"/>
        <v>0</v>
      </c>
      <c r="M95" s="11">
        <f t="shared" si="62"/>
        <v>6.9636875118334514</v>
      </c>
      <c r="N95" s="11">
        <f>TAN(RADIANS(D95))*(h0ft/(TAN(RADIANS(D95))-TAN(RADIANS(B))))</f>
        <v>7.2111095142683643</v>
      </c>
      <c r="O95" s="11">
        <f t="shared" si="63"/>
        <v>2.3435397671879867</v>
      </c>
      <c r="P95" s="11">
        <f t="shared" si="64"/>
        <v>4.7005574653460291</v>
      </c>
      <c r="Q95" s="11">
        <f t="shared" si="14"/>
        <v>2.6056217349975409E-2</v>
      </c>
      <c r="R95" s="11">
        <f t="shared" si="98"/>
        <v>5.5079716739953932</v>
      </c>
      <c r="S95" s="11">
        <f t="shared" si="65"/>
        <v>11.440145656365576</v>
      </c>
      <c r="T95" s="11">
        <f t="shared" si="66"/>
        <v>15.990402212403215</v>
      </c>
      <c r="U95" s="11">
        <f t="shared" si="67"/>
        <v>0</v>
      </c>
      <c r="V95" s="11">
        <f t="shared" si="68"/>
        <v>0</v>
      </c>
      <c r="W95" s="11">
        <f t="shared" si="99"/>
        <v>0</v>
      </c>
      <c r="X95" s="11">
        <f t="shared" si="69"/>
        <v>6.9408800333505081</v>
      </c>
      <c r="Y95" s="11">
        <f t="shared" si="20"/>
        <v>7.1874916789181507</v>
      </c>
      <c r="Z95" s="11">
        <f t="shared" si="21"/>
        <v>-7.9701446004615333</v>
      </c>
      <c r="AA95" s="11">
        <f t="shared" si="70"/>
        <v>24.943758742037957</v>
      </c>
      <c r="AB95" s="11">
        <f t="shared" si="71"/>
        <v>15.989842806268692</v>
      </c>
      <c r="AC95" s="11">
        <f t="shared" si="72"/>
        <v>0</v>
      </c>
      <c r="AD95" s="11">
        <f t="shared" si="73"/>
        <v>0</v>
      </c>
      <c r="AE95" s="11">
        <f t="shared" si="100"/>
        <v>0</v>
      </c>
      <c r="AF95" s="11" t="str">
        <f t="shared" si="74"/>
        <v>Section 3</v>
      </c>
      <c r="AG95" s="11">
        <f t="shared" si="75"/>
        <v>6.9408800333505081</v>
      </c>
      <c r="AH95" s="11">
        <f t="shared" si="76"/>
        <v>7.1874916789181507</v>
      </c>
      <c r="AI95" s="11">
        <f t="shared" si="77"/>
        <v>15.989842806268692</v>
      </c>
      <c r="AJ95" s="11">
        <f t="shared" si="78"/>
        <v>1918.7811367522431</v>
      </c>
      <c r="AK95" s="11">
        <f t="shared" si="79"/>
        <v>0</v>
      </c>
      <c r="AL95" s="11">
        <f t="shared" si="101"/>
        <v>1918.7811367522431</v>
      </c>
      <c r="AM95" s="11">
        <f t="shared" si="80"/>
        <v>9.9917892427673554</v>
      </c>
      <c r="AN95" s="11">
        <f t="shared" si="33"/>
        <v>5.0154609924141278</v>
      </c>
      <c r="AO95" s="11">
        <f t="shared" si="81"/>
        <v>1.0492229493647303</v>
      </c>
      <c r="AP95" s="11">
        <f t="shared" si="82"/>
        <v>594.201436852337</v>
      </c>
      <c r="AQ95" s="11">
        <f t="shared" si="83"/>
        <v>0</v>
      </c>
      <c r="AR95" s="11"/>
      <c r="AS95" s="11"/>
      <c r="AT95" s="11">
        <f t="shared" si="84"/>
        <v>594.201436852337</v>
      </c>
      <c r="AU95" s="11">
        <f t="shared" si="102"/>
        <v>46</v>
      </c>
      <c r="AV95" s="11"/>
      <c r="AW95" s="11">
        <f t="shared" si="85"/>
        <v>0</v>
      </c>
      <c r="AX95" s="11">
        <f t="shared" si="86"/>
        <v>0</v>
      </c>
      <c r="AY95" s="11">
        <f t="shared" si="87"/>
        <v>0.30967650529340246</v>
      </c>
      <c r="AZ95" s="11">
        <f>(AL95-AX95*COS(RADIANS(w))-AW95*SIN(RADIANS(D95))-AX95*SIN(RADIANS(w))*COS(RADIANS(D95-f))/SIN(RADIANS(D95-f))-AW95*COS(RADIANS(D95))*COS(RADIANS(D95-f))/SIN(RADIANS(D95-f)))*AY95</f>
        <v>594.20143685233677</v>
      </c>
      <c r="BA95" s="11">
        <f t="shared" si="103"/>
        <v>46</v>
      </c>
      <c r="BB95" s="11">
        <f t="shared" si="88"/>
        <v>575.89286242229889</v>
      </c>
      <c r="BC95" s="11">
        <f t="shared" si="89"/>
        <v>146.3651548984005</v>
      </c>
      <c r="BD95" s="11">
        <f t="shared" si="90"/>
        <v>1863.6284505554936</v>
      </c>
      <c r="BE95" s="11">
        <f t="shared" si="91"/>
        <v>1772.4159818538426</v>
      </c>
      <c r="BF95" s="11">
        <f t="shared" si="92"/>
        <v>575.89286242229889</v>
      </c>
      <c r="BG95" s="11">
        <f t="shared" si="93"/>
        <v>0.39613429123489119</v>
      </c>
      <c r="BH95" s="11">
        <f t="shared" si="94"/>
        <v>0.38392857494819921</v>
      </c>
      <c r="BI95" s="12">
        <f t="shared" si="104"/>
        <v>9.7576769932267007E-2</v>
      </c>
    </row>
    <row r="96" spans="4:61">
      <c r="D96" s="10">
        <v>45.5</v>
      </c>
      <c r="E96" s="11">
        <f t="shared" si="7"/>
        <v>-0.98377133530773042</v>
      </c>
      <c r="F96" s="11">
        <f t="shared" si="59"/>
        <v>4.9134863155784503</v>
      </c>
      <c r="G96" s="11">
        <f t="shared" si="9"/>
        <v>5</v>
      </c>
      <c r="H96" s="11">
        <f t="shared" si="60"/>
        <v>12.283715788946125</v>
      </c>
      <c r="I96" s="11">
        <f t="shared" si="95"/>
        <v>11.299944453638394</v>
      </c>
      <c r="J96" s="11">
        <f t="shared" si="96"/>
        <v>0</v>
      </c>
      <c r="K96" s="11">
        <f t="shared" si="61"/>
        <v>0</v>
      </c>
      <c r="L96" s="11">
        <f t="shared" si="97"/>
        <v>0</v>
      </c>
      <c r="M96" s="11">
        <f t="shared" si="62"/>
        <v>7.1469426560949421</v>
      </c>
      <c r="N96" s="11">
        <f>TAN(RADIANS(D96))*(h0ft/(TAN(RADIANS(D96))-TAN(RADIANS(B))))</f>
        <v>7.2727816839900497</v>
      </c>
      <c r="O96" s="11">
        <f t="shared" si="63"/>
        <v>2.4052119369096725</v>
      </c>
      <c r="P96" s="11">
        <f t="shared" si="64"/>
        <v>4.7833474684806188</v>
      </c>
      <c r="Q96" s="11">
        <f t="shared" si="14"/>
        <v>2.6056217349975409E-2</v>
      </c>
      <c r="R96" s="11">
        <f t="shared" si="98"/>
        <v>5.7524822147881238</v>
      </c>
      <c r="S96" s="11">
        <f t="shared" si="65"/>
        <v>11.641638713674885</v>
      </c>
      <c r="T96" s="11">
        <f t="shared" si="66"/>
        <v>16.436405810505253</v>
      </c>
      <c r="U96" s="11">
        <f t="shared" si="67"/>
        <v>0</v>
      </c>
      <c r="V96" s="11">
        <f t="shared" si="68"/>
        <v>0</v>
      </c>
      <c r="W96" s="11">
        <f t="shared" si="99"/>
        <v>0</v>
      </c>
      <c r="X96" s="11">
        <f t="shared" si="69"/>
        <v>7.0631284015396636</v>
      </c>
      <c r="Y96" s="11">
        <f t="shared" si="20"/>
        <v>7.1874916789181507</v>
      </c>
      <c r="Z96" s="11">
        <f t="shared" si="21"/>
        <v>-7.9701446004615333</v>
      </c>
      <c r="AA96" s="11">
        <f t="shared" si="70"/>
        <v>25.383088306598395</v>
      </c>
      <c r="AB96" s="11">
        <f t="shared" si="71"/>
        <v>16.429172370829132</v>
      </c>
      <c r="AC96" s="11">
        <f t="shared" si="72"/>
        <v>0</v>
      </c>
      <c r="AD96" s="11">
        <f t="shared" si="73"/>
        <v>0</v>
      </c>
      <c r="AE96" s="11">
        <f t="shared" si="100"/>
        <v>0</v>
      </c>
      <c r="AF96" s="11" t="str">
        <f t="shared" si="74"/>
        <v>Section 3</v>
      </c>
      <c r="AG96" s="11">
        <f t="shared" si="75"/>
        <v>7.0631284015396636</v>
      </c>
      <c r="AH96" s="11">
        <f t="shared" si="76"/>
        <v>7.1874916789181507</v>
      </c>
      <c r="AI96" s="11">
        <f t="shared" si="77"/>
        <v>16.429172370829132</v>
      </c>
      <c r="AJ96" s="11">
        <f t="shared" si="78"/>
        <v>1971.5006844994959</v>
      </c>
      <c r="AK96" s="11">
        <f t="shared" si="79"/>
        <v>0</v>
      </c>
      <c r="AL96" s="11">
        <f t="shared" si="101"/>
        <v>1971.5006844994959</v>
      </c>
      <c r="AM96" s="11">
        <f t="shared" si="80"/>
        <v>10.077093799858861</v>
      </c>
      <c r="AN96" s="11">
        <f t="shared" si="33"/>
        <v>5.0154609924141278</v>
      </c>
      <c r="AO96" s="11">
        <f t="shared" si="81"/>
        <v>1.0468531038749929</v>
      </c>
      <c r="AP96" s="11">
        <f t="shared" si="82"/>
        <v>593.79083445026129</v>
      </c>
      <c r="AQ96" s="11">
        <f t="shared" si="83"/>
        <v>0</v>
      </c>
      <c r="AR96" s="11"/>
      <c r="AS96" s="11"/>
      <c r="AT96" s="11">
        <f t="shared" si="84"/>
        <v>593.79083445026129</v>
      </c>
      <c r="AU96" s="11">
        <f t="shared" si="102"/>
        <v>45.5</v>
      </c>
      <c r="AV96" s="11"/>
      <c r="AW96" s="11">
        <f t="shared" si="85"/>
        <v>0</v>
      </c>
      <c r="AX96" s="11">
        <f t="shared" si="86"/>
        <v>0</v>
      </c>
      <c r="AY96" s="11">
        <f t="shared" si="87"/>
        <v>0.30118723220276566</v>
      </c>
      <c r="AZ96" s="11">
        <f>(AL96-AX96*COS(RADIANS(w))-AW96*SIN(RADIANS(D96))-AX96*SIN(RADIANS(w))*COS(RADIANS(D96-f))/SIN(RADIANS(D96-f))-AW96*COS(RADIANS(D96))*COS(RADIANS(D96-f))/SIN(RADIANS(D96-f)))*AY96</f>
        <v>593.79083445026117</v>
      </c>
      <c r="BA96" s="11">
        <f t="shared" si="103"/>
        <v>45.5</v>
      </c>
      <c r="BB96" s="11">
        <f t="shared" si="88"/>
        <v>575.49491152890926</v>
      </c>
      <c r="BC96" s="11">
        <f t="shared" si="89"/>
        <v>146.26401430793035</v>
      </c>
      <c r="BD96" s="11">
        <f t="shared" si="90"/>
        <v>1913.8138089708884</v>
      </c>
      <c r="BE96" s="11">
        <f t="shared" si="91"/>
        <v>1825.2366701915653</v>
      </c>
      <c r="BF96" s="11">
        <f t="shared" si="92"/>
        <v>575.49491152890926</v>
      </c>
      <c r="BG96" s="11">
        <f t="shared" si="93"/>
        <v>0.39586055630017414</v>
      </c>
      <c r="BH96" s="11">
        <f t="shared" si="94"/>
        <v>0.38366327435260617</v>
      </c>
      <c r="BI96" s="12">
        <f t="shared" si="104"/>
        <v>9.7509342871953578E-2</v>
      </c>
    </row>
    <row r="97" spans="4:61">
      <c r="D97" s="10">
        <v>45</v>
      </c>
      <c r="E97" s="11">
        <f t="shared" si="7"/>
        <v>-0.98377133530773042</v>
      </c>
      <c r="F97" s="11">
        <f t="shared" si="59"/>
        <v>5.0000000000000009</v>
      </c>
      <c r="G97" s="11">
        <f t="shared" si="9"/>
        <v>5</v>
      </c>
      <c r="H97" s="11">
        <f t="shared" si="60"/>
        <v>12.500000000000002</v>
      </c>
      <c r="I97" s="11">
        <f t="shared" si="95"/>
        <v>11.516228664692271</v>
      </c>
      <c r="J97" s="11">
        <f t="shared" si="96"/>
        <v>0</v>
      </c>
      <c r="K97" s="11">
        <f t="shared" si="61"/>
        <v>0</v>
      </c>
      <c r="L97" s="11">
        <f t="shared" si="97"/>
        <v>0</v>
      </c>
      <c r="M97" s="11">
        <f t="shared" si="62"/>
        <v>7.3366127089779969</v>
      </c>
      <c r="N97" s="11">
        <f>TAN(RADIANS(D97))*(h0ft/(TAN(RADIANS(D97))-TAN(RADIANS(B))))</f>
        <v>7.336612708977996</v>
      </c>
      <c r="O97" s="11">
        <f t="shared" si="63"/>
        <v>2.4690429618976184</v>
      </c>
      <c r="P97" s="11">
        <f t="shared" si="64"/>
        <v>4.8675697470803785</v>
      </c>
      <c r="Q97" s="11">
        <f t="shared" si="14"/>
        <v>2.6056217349975409E-2</v>
      </c>
      <c r="R97" s="11">
        <f t="shared" si="98"/>
        <v>6.0091194127872898</v>
      </c>
      <c r="S97" s="11">
        <f t="shared" si="65"/>
        <v>11.846617621346068</v>
      </c>
      <c r="T97" s="11">
        <f t="shared" si="66"/>
        <v>16.898021916175601</v>
      </c>
      <c r="U97" s="11">
        <f t="shared" si="67"/>
        <v>0</v>
      </c>
      <c r="V97" s="11">
        <f t="shared" si="68"/>
        <v>0</v>
      </c>
      <c r="W97" s="11">
        <f t="shared" si="99"/>
        <v>0</v>
      </c>
      <c r="X97" s="11">
        <f t="shared" si="69"/>
        <v>7.1874916789181515</v>
      </c>
      <c r="Y97" s="11">
        <f t="shared" si="20"/>
        <v>7.1874916789181507</v>
      </c>
      <c r="Z97" s="11">
        <f t="shared" si="21"/>
        <v>-7.9701446004615333</v>
      </c>
      <c r="AA97" s="11">
        <f t="shared" si="70"/>
        <v>25.83001831725883</v>
      </c>
      <c r="AB97" s="11">
        <f t="shared" si="71"/>
        <v>16.876102381489567</v>
      </c>
      <c r="AC97" s="11">
        <f t="shared" si="72"/>
        <v>0</v>
      </c>
      <c r="AD97" s="11">
        <f t="shared" si="73"/>
        <v>0</v>
      </c>
      <c r="AE97" s="11">
        <f t="shared" si="100"/>
        <v>0</v>
      </c>
      <c r="AF97" s="11" t="str">
        <f t="shared" si="74"/>
        <v>Section 3</v>
      </c>
      <c r="AG97" s="11">
        <f t="shared" si="75"/>
        <v>7.1874916789181515</v>
      </c>
      <c r="AH97" s="11">
        <f t="shared" si="76"/>
        <v>7.1874916789181507</v>
      </c>
      <c r="AI97" s="11">
        <f t="shared" si="77"/>
        <v>16.876102381489567</v>
      </c>
      <c r="AJ97" s="11">
        <f t="shared" si="78"/>
        <v>2025.1322857787479</v>
      </c>
      <c r="AK97" s="11">
        <f t="shared" si="79"/>
        <v>0</v>
      </c>
      <c r="AL97" s="11">
        <f t="shared" si="101"/>
        <v>2025.1322857787479</v>
      </c>
      <c r="AM97" s="11">
        <f t="shared" si="80"/>
        <v>10.164648211769817</v>
      </c>
      <c r="AN97" s="11">
        <f t="shared" si="33"/>
        <v>5.0154609924141278</v>
      </c>
      <c r="AO97" s="11">
        <f t="shared" si="81"/>
        <v>1.0444962641943643</v>
      </c>
      <c r="AP97" s="11">
        <f t="shared" si="82"/>
        <v>592.76906485886491</v>
      </c>
      <c r="AQ97" s="11">
        <f t="shared" si="83"/>
        <v>0</v>
      </c>
      <c r="AR97" s="11"/>
      <c r="AS97" s="11"/>
      <c r="AT97" s="11">
        <f t="shared" si="84"/>
        <v>592.76906485886491</v>
      </c>
      <c r="AU97" s="11">
        <f t="shared" si="102"/>
        <v>45</v>
      </c>
      <c r="AV97" s="11"/>
      <c r="AW97" s="11">
        <f t="shared" si="85"/>
        <v>0</v>
      </c>
      <c r="AX97" s="11">
        <f t="shared" si="86"/>
        <v>0</v>
      </c>
      <c r="AY97" s="11">
        <f t="shared" si="87"/>
        <v>0.29270634270240792</v>
      </c>
      <c r="AZ97" s="11">
        <f>(AL97-AX97*COS(RADIANS(w))-AW97*SIN(RADIANS(D97))-AX97*SIN(RADIANS(w))*COS(RADIANS(D97-f))/SIN(RADIANS(D97-f))-AW97*COS(RADIANS(D97))*COS(RADIANS(D97-f))/SIN(RADIANS(D97-f)))*AY97</f>
        <v>592.76906485886491</v>
      </c>
      <c r="BA97" s="11">
        <f t="shared" si="103"/>
        <v>45</v>
      </c>
      <c r="BB97" s="11">
        <f t="shared" si="88"/>
        <v>574.50462477052918</v>
      </c>
      <c r="BC97" s="11">
        <f t="shared" si="89"/>
        <v>146.01232951681405</v>
      </c>
      <c r="BD97" s="11">
        <f t="shared" si="90"/>
        <v>1964.9802477135945</v>
      </c>
      <c r="BE97" s="11">
        <f t="shared" si="91"/>
        <v>1879.119956261934</v>
      </c>
      <c r="BF97" s="11">
        <f t="shared" si="92"/>
        <v>574.50462477052918</v>
      </c>
      <c r="BG97" s="11">
        <f t="shared" si="93"/>
        <v>0.39517937657257662</v>
      </c>
      <c r="BH97" s="11">
        <f t="shared" si="94"/>
        <v>0.38300308318035281</v>
      </c>
      <c r="BI97" s="12">
        <f t="shared" si="104"/>
        <v>9.7341553011209378E-2</v>
      </c>
    </row>
    <row r="98" spans="4:61">
      <c r="D98" s="10">
        <v>44.5</v>
      </c>
      <c r="E98" s="11">
        <f t="shared" si="7"/>
        <v>-0.98377133530773042</v>
      </c>
      <c r="F98" s="11">
        <f t="shared" si="59"/>
        <v>5.0880369648606267</v>
      </c>
      <c r="G98" s="11">
        <f t="shared" si="9"/>
        <v>5</v>
      </c>
      <c r="H98" s="11">
        <f t="shared" si="60"/>
        <v>12.720092412151567</v>
      </c>
      <c r="I98" s="11">
        <f t="shared" si="95"/>
        <v>11.736321076843836</v>
      </c>
      <c r="J98" s="11">
        <f t="shared" si="96"/>
        <v>0</v>
      </c>
      <c r="K98" s="11">
        <f t="shared" si="61"/>
        <v>0</v>
      </c>
      <c r="L98" s="11">
        <f t="shared" si="97"/>
        <v>0</v>
      </c>
      <c r="M98" s="11">
        <f t="shared" si="62"/>
        <v>7.533070959668712</v>
      </c>
      <c r="N98" s="11">
        <f>TAN(RADIANS(D98))*(h0ft/(TAN(RADIANS(D98))-TAN(RADIANS(B))))</f>
        <v>7.4027282149227274</v>
      </c>
      <c r="O98" s="11">
        <f t="shared" si="63"/>
        <v>2.5351584678423498</v>
      </c>
      <c r="P98" s="11">
        <f t="shared" si="64"/>
        <v>4.9532749604364508</v>
      </c>
      <c r="Q98" s="11">
        <f t="shared" si="14"/>
        <v>2.6056217349975409E-2</v>
      </c>
      <c r="R98" s="11">
        <f t="shared" si="98"/>
        <v>6.2786684797509738</v>
      </c>
      <c r="S98" s="11">
        <f t="shared" si="65"/>
        <v>12.05520567319561</v>
      </c>
      <c r="T98" s="11">
        <f t="shared" si="66"/>
        <v>17.376159034988831</v>
      </c>
      <c r="U98" s="11">
        <f t="shared" si="67"/>
        <v>0</v>
      </c>
      <c r="V98" s="11">
        <f t="shared" si="68"/>
        <v>0</v>
      </c>
      <c r="W98" s="11">
        <f t="shared" si="99"/>
        <v>0</v>
      </c>
      <c r="X98" s="11">
        <f t="shared" si="69"/>
        <v>7.3140446693927439</v>
      </c>
      <c r="Y98" s="11">
        <f t="shared" si="20"/>
        <v>7.1874916789181507</v>
      </c>
      <c r="Z98" s="11">
        <f t="shared" si="21"/>
        <v>-7.9701446004615333</v>
      </c>
      <c r="AA98" s="11">
        <f t="shared" si="70"/>
        <v>26.284817600248001</v>
      </c>
      <c r="AB98" s="11">
        <f t="shared" si="71"/>
        <v>17.330901664478738</v>
      </c>
      <c r="AC98" s="11">
        <f t="shared" si="72"/>
        <v>0</v>
      </c>
      <c r="AD98" s="11">
        <f t="shared" si="73"/>
        <v>0</v>
      </c>
      <c r="AE98" s="11">
        <f t="shared" si="100"/>
        <v>0</v>
      </c>
      <c r="AF98" s="11" t="str">
        <f t="shared" si="74"/>
        <v>Section 3</v>
      </c>
      <c r="AG98" s="11">
        <f t="shared" si="75"/>
        <v>7.3140446693927439</v>
      </c>
      <c r="AH98" s="11">
        <f t="shared" si="76"/>
        <v>7.1874916789181507</v>
      </c>
      <c r="AI98" s="11">
        <f t="shared" si="77"/>
        <v>17.330901664478738</v>
      </c>
      <c r="AJ98" s="11">
        <f t="shared" si="78"/>
        <v>2079.7081997374485</v>
      </c>
      <c r="AK98" s="11">
        <f t="shared" si="79"/>
        <v>0</v>
      </c>
      <c r="AL98" s="11">
        <f t="shared" si="101"/>
        <v>2079.7081997374485</v>
      </c>
      <c r="AM98" s="11">
        <f t="shared" si="80"/>
        <v>10.254525150409943</v>
      </c>
      <c r="AN98" s="11">
        <f t="shared" si="33"/>
        <v>5.0154609924141278</v>
      </c>
      <c r="AO98" s="11">
        <f t="shared" si="81"/>
        <v>1.0421519674805293</v>
      </c>
      <c r="AP98" s="11">
        <f t="shared" si="82"/>
        <v>591.12073245405566</v>
      </c>
      <c r="AQ98" s="11">
        <f t="shared" si="83"/>
        <v>0</v>
      </c>
      <c r="AR98" s="11"/>
      <c r="AS98" s="11"/>
      <c r="AT98" s="11">
        <f t="shared" si="84"/>
        <v>591.12073245405566</v>
      </c>
      <c r="AU98" s="11">
        <f t="shared" si="102"/>
        <v>44.5</v>
      </c>
      <c r="AV98" s="11"/>
      <c r="AW98" s="11">
        <f t="shared" si="85"/>
        <v>0</v>
      </c>
      <c r="AX98" s="11">
        <f t="shared" si="86"/>
        <v>0</v>
      </c>
      <c r="AY98" s="11">
        <f t="shared" si="87"/>
        <v>0.2842325344145305</v>
      </c>
      <c r="AZ98" s="11">
        <f>(AL98-AX98*COS(RADIANS(w))-AW98*SIN(RADIANS(D98))-AX98*SIN(RADIANS(w))*COS(RADIANS(D98-f))/SIN(RADIANS(D98-f))-AW98*COS(RADIANS(D98))*COS(RADIANS(D98-f))/SIN(RADIANS(D98-f)))*AY98</f>
        <v>591.12073245405554</v>
      </c>
      <c r="BA98" s="11">
        <f t="shared" si="103"/>
        <v>44.5</v>
      </c>
      <c r="BB98" s="11">
        <f t="shared" si="88"/>
        <v>572.90708089406598</v>
      </c>
      <c r="BC98" s="11">
        <f t="shared" si="89"/>
        <v>145.60630823717528</v>
      </c>
      <c r="BD98" s="11">
        <f t="shared" si="90"/>
        <v>2017.1694648798084</v>
      </c>
      <c r="BE98" s="11">
        <f t="shared" si="91"/>
        <v>1934.1018915002728</v>
      </c>
      <c r="BF98" s="11">
        <f t="shared" si="92"/>
        <v>572.90708089406598</v>
      </c>
      <c r="BG98" s="11">
        <f t="shared" si="93"/>
        <v>0.3940804883027037</v>
      </c>
      <c r="BH98" s="11">
        <f t="shared" si="94"/>
        <v>0.3819380539293773</v>
      </c>
      <c r="BI98" s="12">
        <f t="shared" si="104"/>
        <v>9.7070872158116869E-2</v>
      </c>
    </row>
    <row r="99" spans="4:61">
      <c r="D99" s="10">
        <v>44</v>
      </c>
      <c r="E99" s="11">
        <f t="shared" si="7"/>
        <v>-0.98377133530773042</v>
      </c>
      <c r="F99" s="11">
        <f t="shared" si="59"/>
        <v>5.1776515689528484</v>
      </c>
      <c r="G99" s="11">
        <f t="shared" si="9"/>
        <v>5</v>
      </c>
      <c r="H99" s="11">
        <f t="shared" si="60"/>
        <v>12.94412892238212</v>
      </c>
      <c r="I99" s="11">
        <f t="shared" si="95"/>
        <v>11.960357587074389</v>
      </c>
      <c r="J99" s="11">
        <f t="shared" si="96"/>
        <v>0</v>
      </c>
      <c r="K99" s="11">
        <f t="shared" si="61"/>
        <v>0</v>
      </c>
      <c r="L99" s="11">
        <f t="shared" si="97"/>
        <v>0</v>
      </c>
      <c r="M99" s="11">
        <f t="shared" si="62"/>
        <v>7.7367200494627237</v>
      </c>
      <c r="N99" s="11">
        <f>TAN(RADIANS(D99))*(h0ft/(TAN(RADIANS(D99))-TAN(RADIANS(B))))</f>
        <v>7.4712637055909825</v>
      </c>
      <c r="O99" s="11">
        <f t="shared" si="63"/>
        <v>2.6036939585106045</v>
      </c>
      <c r="P99" s="11">
        <f t="shared" si="64"/>
        <v>5.040516027591627</v>
      </c>
      <c r="Q99" s="11">
        <f t="shared" si="14"/>
        <v>2.6056217349975409E-2</v>
      </c>
      <c r="R99" s="11">
        <f t="shared" si="98"/>
        <v>6.5619805644080955</v>
      </c>
      <c r="S99" s="11">
        <f t="shared" si="65"/>
        <v>12.267531662789382</v>
      </c>
      <c r="T99" s="11">
        <f t="shared" si="66"/>
        <v>17.871797109239722</v>
      </c>
      <c r="U99" s="11">
        <f t="shared" si="67"/>
        <v>0</v>
      </c>
      <c r="V99" s="11">
        <f t="shared" si="68"/>
        <v>0</v>
      </c>
      <c r="W99" s="11">
        <f t="shared" si="99"/>
        <v>0</v>
      </c>
      <c r="X99" s="11">
        <f t="shared" si="69"/>
        <v>7.442865513637221</v>
      </c>
      <c r="Y99" s="11">
        <f t="shared" si="20"/>
        <v>7.1874916789181507</v>
      </c>
      <c r="Z99" s="11">
        <f t="shared" si="21"/>
        <v>-7.9701446004615333</v>
      </c>
      <c r="AA99" s="11">
        <f t="shared" si="70"/>
        <v>26.747766973287195</v>
      </c>
      <c r="AB99" s="11">
        <f t="shared" si="71"/>
        <v>17.793851037517932</v>
      </c>
      <c r="AC99" s="11">
        <f t="shared" si="72"/>
        <v>0</v>
      </c>
      <c r="AD99" s="11">
        <f t="shared" si="73"/>
        <v>0</v>
      </c>
      <c r="AE99" s="11">
        <f t="shared" si="100"/>
        <v>0</v>
      </c>
      <c r="AF99" s="11" t="str">
        <f t="shared" si="74"/>
        <v>Section 3</v>
      </c>
      <c r="AG99" s="11">
        <f t="shared" si="75"/>
        <v>7.442865513637221</v>
      </c>
      <c r="AH99" s="11">
        <f t="shared" si="76"/>
        <v>7.1874916789181507</v>
      </c>
      <c r="AI99" s="11">
        <f t="shared" si="77"/>
        <v>17.793851037517932</v>
      </c>
      <c r="AJ99" s="11">
        <f t="shared" si="78"/>
        <v>2135.2621245021519</v>
      </c>
      <c r="AK99" s="11">
        <f t="shared" si="79"/>
        <v>0</v>
      </c>
      <c r="AL99" s="11">
        <f t="shared" si="101"/>
        <v>2135.2621245021519</v>
      </c>
      <c r="AM99" s="11">
        <f t="shared" si="80"/>
        <v>10.346800649892115</v>
      </c>
      <c r="AN99" s="11">
        <f t="shared" si="33"/>
        <v>5.0154609924141278</v>
      </c>
      <c r="AO99" s="11">
        <f t="shared" si="81"/>
        <v>1.0398197596059187</v>
      </c>
      <c r="AP99" s="11">
        <f t="shared" si="82"/>
        <v>588.82951197098623</v>
      </c>
      <c r="AQ99" s="11">
        <f t="shared" si="83"/>
        <v>0</v>
      </c>
      <c r="AR99" s="11"/>
      <c r="AS99" s="11"/>
      <c r="AT99" s="11">
        <f t="shared" si="84"/>
        <v>588.82951197098623</v>
      </c>
      <c r="AU99" s="11">
        <f t="shared" si="102"/>
        <v>44</v>
      </c>
      <c r="AV99" s="11"/>
      <c r="AW99" s="11">
        <f t="shared" si="85"/>
        <v>0</v>
      </c>
      <c r="AX99" s="11">
        <f t="shared" si="86"/>
        <v>0</v>
      </c>
      <c r="AY99" s="11">
        <f t="shared" si="87"/>
        <v>0.27576450929099627</v>
      </c>
      <c r="AZ99" s="11">
        <f>(AL99-AX99*COS(RADIANS(w))-AW99*SIN(RADIANS(D99))-AX99*SIN(RADIANS(w))*COS(RADIANS(D99-f))/SIN(RADIANS(D99-f))-AW99*COS(RADIANS(D99))*COS(RADIANS(D99-f))/SIN(RADIANS(D99-f)))*AY99</f>
        <v>588.82951197098612</v>
      </c>
      <c r="BA99" s="11">
        <f t="shared" si="103"/>
        <v>44</v>
      </c>
      <c r="BB99" s="11">
        <f t="shared" si="88"/>
        <v>570.68645764982534</v>
      </c>
      <c r="BC99" s="11">
        <f t="shared" si="89"/>
        <v>145.04192918974766</v>
      </c>
      <c r="BD99" s="11">
        <f t="shared" si="90"/>
        <v>2070.4249464238615</v>
      </c>
      <c r="BE99" s="11">
        <f t="shared" si="91"/>
        <v>1990.220195312404</v>
      </c>
      <c r="BF99" s="11">
        <f t="shared" si="92"/>
        <v>570.68645764982534</v>
      </c>
      <c r="BG99" s="11">
        <f t="shared" si="93"/>
        <v>0.3925530079806574</v>
      </c>
      <c r="BH99" s="11">
        <f t="shared" si="94"/>
        <v>0.38045763843321689</v>
      </c>
      <c r="BI99" s="12">
        <f t="shared" si="104"/>
        <v>9.6694619459831779E-2</v>
      </c>
    </row>
    <row r="100" spans="4:61">
      <c r="D100" s="10">
        <v>43.5</v>
      </c>
      <c r="E100" s="11">
        <f t="shared" si="7"/>
        <v>-0.98377133530773042</v>
      </c>
      <c r="F100" s="11">
        <f t="shared" si="59"/>
        <v>5.2689006264048119</v>
      </c>
      <c r="G100" s="11">
        <f t="shared" si="9"/>
        <v>5</v>
      </c>
      <c r="H100" s="11">
        <f t="shared" si="60"/>
        <v>13.172251566012029</v>
      </c>
      <c r="I100" s="11">
        <f t="shared" si="95"/>
        <v>12.188480230704299</v>
      </c>
      <c r="J100" s="11">
        <f t="shared" si="96"/>
        <v>0</v>
      </c>
      <c r="K100" s="11">
        <f t="shared" si="61"/>
        <v>0</v>
      </c>
      <c r="L100" s="11">
        <f t="shared" si="97"/>
        <v>0</v>
      </c>
      <c r="M100" s="11">
        <f t="shared" si="62"/>
        <v>7.9479949191941444</v>
      </c>
      <c r="N100" s="11">
        <f>TAN(RADIANS(D100))*(h0ft/(TAN(RADIANS(D100))-TAN(RADIANS(B))))</f>
        <v>7.5423655547451354</v>
      </c>
      <c r="O100" s="11">
        <f t="shared" si="63"/>
        <v>2.6747958076647582</v>
      </c>
      <c r="P100" s="11">
        <f t="shared" si="64"/>
        <v>5.1293482578921825</v>
      </c>
      <c r="Q100" s="11">
        <f t="shared" si="14"/>
        <v>2.6056217349975409E-2</v>
      </c>
      <c r="R100" s="11">
        <f t="shared" si="98"/>
        <v>6.8599796081312707</v>
      </c>
      <c r="S100" s="11">
        <f t="shared" si="65"/>
        <v>12.483730201177712</v>
      </c>
      <c r="T100" s="11">
        <f t="shared" si="66"/>
        <v>18.385994691351229</v>
      </c>
      <c r="U100" s="11">
        <f t="shared" si="67"/>
        <v>0</v>
      </c>
      <c r="V100" s="11">
        <f t="shared" si="68"/>
        <v>0</v>
      </c>
      <c r="W100" s="11">
        <f t="shared" si="99"/>
        <v>0</v>
      </c>
      <c r="X100" s="11">
        <f t="shared" si="69"/>
        <v>7.5740358818662434</v>
      </c>
      <c r="Y100" s="11">
        <f t="shared" si="20"/>
        <v>7.1874916789181507</v>
      </c>
      <c r="Z100" s="11">
        <f t="shared" si="21"/>
        <v>-7.9701446004615333</v>
      </c>
      <c r="AA100" s="11">
        <f t="shared" si="70"/>
        <v>27.219159938370559</v>
      </c>
      <c r="AB100" s="11">
        <f t="shared" si="71"/>
        <v>18.265244002601296</v>
      </c>
      <c r="AC100" s="11">
        <f t="shared" si="72"/>
        <v>0</v>
      </c>
      <c r="AD100" s="11">
        <f t="shared" si="73"/>
        <v>0</v>
      </c>
      <c r="AE100" s="11">
        <f t="shared" si="100"/>
        <v>0</v>
      </c>
      <c r="AF100" s="11" t="str">
        <f t="shared" si="74"/>
        <v>Section 3</v>
      </c>
      <c r="AG100" s="11">
        <f t="shared" si="75"/>
        <v>7.5740358818662434</v>
      </c>
      <c r="AH100" s="11">
        <f t="shared" si="76"/>
        <v>7.1874916789181507</v>
      </c>
      <c r="AI100" s="11">
        <f t="shared" si="77"/>
        <v>18.265244002601296</v>
      </c>
      <c r="AJ100" s="11">
        <f t="shared" si="78"/>
        <v>2191.8292803121553</v>
      </c>
      <c r="AK100" s="11">
        <f t="shared" si="79"/>
        <v>0</v>
      </c>
      <c r="AL100" s="11">
        <f t="shared" si="101"/>
        <v>2191.8292803121553</v>
      </c>
      <c r="AM100" s="11">
        <f t="shared" si="80"/>
        <v>10.441554298777314</v>
      </c>
      <c r="AN100" s="11">
        <f t="shared" si="33"/>
        <v>5.0154609924141278</v>
      </c>
      <c r="AO100" s="11">
        <f t="shared" si="81"/>
        <v>1.0374991947788672</v>
      </c>
      <c r="AP100" s="11">
        <f t="shared" si="82"/>
        <v>585.87809887325182</v>
      </c>
      <c r="AQ100" s="11">
        <f t="shared" si="83"/>
        <v>0</v>
      </c>
      <c r="AR100" s="11"/>
      <c r="AS100" s="11"/>
      <c r="AT100" s="11">
        <f t="shared" si="84"/>
        <v>585.87809887325182</v>
      </c>
      <c r="AU100" s="11">
        <f t="shared" si="102"/>
        <v>43.5</v>
      </c>
      <c r="AV100" s="11"/>
      <c r="AW100" s="11">
        <f t="shared" si="85"/>
        <v>0</v>
      </c>
      <c r="AX100" s="11">
        <f t="shared" si="86"/>
        <v>0</v>
      </c>
      <c r="AY100" s="11">
        <f t="shared" si="87"/>
        <v>0.26730097281564386</v>
      </c>
      <c r="AZ100" s="11">
        <f>(AL100-AX100*COS(RADIANS(w))-AW100*SIN(RADIANS(D100))-AX100*SIN(RADIANS(w))*COS(RADIANS(D100-f))/SIN(RADIANS(D100-f))-AW100*COS(RADIANS(D100))*COS(RADIANS(D100-f))/SIN(RADIANS(D100-f)))*AY100</f>
        <v>585.8780988732517</v>
      </c>
      <c r="BA100" s="11">
        <f t="shared" si="103"/>
        <v>43.5</v>
      </c>
      <c r="BB100" s="11">
        <f t="shared" si="88"/>
        <v>567.82598368993604</v>
      </c>
      <c r="BC100" s="11">
        <f t="shared" si="89"/>
        <v>144.31492987869348</v>
      </c>
      <c r="BD100" s="11">
        <f t="shared" si="90"/>
        <v>2124.7920752356936</v>
      </c>
      <c r="BE100" s="11">
        <f t="shared" si="91"/>
        <v>2047.5143504334619</v>
      </c>
      <c r="BF100" s="11">
        <f t="shared" si="92"/>
        <v>567.82598368993604</v>
      </c>
      <c r="BG100" s="11">
        <f t="shared" si="93"/>
        <v>0.39058539924883445</v>
      </c>
      <c r="BH100" s="11">
        <f t="shared" si="94"/>
        <v>0.37855065579329067</v>
      </c>
      <c r="BI100" s="12">
        <f t="shared" si="104"/>
        <v>9.6209953252462316E-2</v>
      </c>
    </row>
    <row r="101" spans="4:61">
      <c r="D101" s="10">
        <v>43</v>
      </c>
      <c r="E101" s="11">
        <f t="shared" ref="E101:E164" si="105">H*Lab/2*-1</f>
        <v>-0.98377133530773042</v>
      </c>
      <c r="F101" s="11">
        <f t="shared" si="59"/>
        <v>5.3618435501234121</v>
      </c>
      <c r="G101" s="11">
        <f t="shared" ref="G101:G164" si="106">H</f>
        <v>5</v>
      </c>
      <c r="H101" s="11">
        <f t="shared" si="60"/>
        <v>13.404608875308529</v>
      </c>
      <c r="I101" s="11">
        <f t="shared" si="95"/>
        <v>12.420837540000798</v>
      </c>
      <c r="J101" s="11">
        <f t="shared" si="96"/>
        <v>0</v>
      </c>
      <c r="K101" s="11">
        <f t="shared" si="61"/>
        <v>0</v>
      </c>
      <c r="L101" s="11">
        <f t="shared" si="97"/>
        <v>0</v>
      </c>
      <c r="M101" s="11">
        <f t="shared" si="62"/>
        <v>8.1673661190417661</v>
      </c>
      <c r="N101" s="11">
        <f>TAN(RADIANS(D101))*(h0ft/(TAN(RADIANS(D101))-TAN(RADIANS(B))))</f>
        <v>7.6161921200160529</v>
      </c>
      <c r="O101" s="11">
        <f t="shared" si="63"/>
        <v>2.7486223729356758</v>
      </c>
      <c r="P101" s="11">
        <f t="shared" si="64"/>
        <v>5.2198294906317546</v>
      </c>
      <c r="Q101" s="11">
        <f t="shared" ref="Q101:Q164" si="107">h2ft*Lac/2</f>
        <v>2.6056217349975409E-2</v>
      </c>
      <c r="R101" s="11">
        <f t="shared" si="98"/>
        <v>7.173670060429937</v>
      </c>
      <c r="S101" s="11">
        <f t="shared" si="65"/>
        <v>12.703942056758553</v>
      </c>
      <c r="T101" s="11">
        <f t="shared" si="66"/>
        <v>18.919896999230737</v>
      </c>
      <c r="U101" s="11">
        <f t="shared" si="67"/>
        <v>0</v>
      </c>
      <c r="V101" s="11">
        <f t="shared" si="68"/>
        <v>0</v>
      </c>
      <c r="W101" s="11">
        <f t="shared" si="99"/>
        <v>0</v>
      </c>
      <c r="X101" s="11">
        <f t="shared" si="69"/>
        <v>7.7076411800345968</v>
      </c>
      <c r="Y101" s="11">
        <f t="shared" ref="Y101:Y164" si="108">h1ft</f>
        <v>7.1874916789181507</v>
      </c>
      <c r="Z101" s="11">
        <f t="shared" ref="Z101:Z164" si="109">(Lac+Lae)/2*(h4ft)*-1</f>
        <v>-7.9701446004615333</v>
      </c>
      <c r="AA101" s="11">
        <f t="shared" si="70"/>
        <v>27.69930342279277</v>
      </c>
      <c r="AB101" s="11">
        <f t="shared" si="71"/>
        <v>18.745387487023507</v>
      </c>
      <c r="AC101" s="11">
        <f t="shared" si="72"/>
        <v>0</v>
      </c>
      <c r="AD101" s="11">
        <f t="shared" si="73"/>
        <v>0</v>
      </c>
      <c r="AE101" s="11">
        <f t="shared" si="100"/>
        <v>0</v>
      </c>
      <c r="AF101" s="11" t="str">
        <f t="shared" si="74"/>
        <v>Section 3</v>
      </c>
      <c r="AG101" s="11">
        <f t="shared" si="75"/>
        <v>7.7076411800345968</v>
      </c>
      <c r="AH101" s="11">
        <f t="shared" si="76"/>
        <v>7.1874916789181507</v>
      </c>
      <c r="AI101" s="11">
        <f t="shared" si="77"/>
        <v>18.745387487023507</v>
      </c>
      <c r="AJ101" s="11">
        <f t="shared" si="78"/>
        <v>2249.4464984428209</v>
      </c>
      <c r="AK101" s="11">
        <f t="shared" si="79"/>
        <v>0</v>
      </c>
      <c r="AL101" s="11">
        <f t="shared" si="101"/>
        <v>2249.4464984428209</v>
      </c>
      <c r="AM101" s="11">
        <f t="shared" si="80"/>
        <v>10.538869445755687</v>
      </c>
      <c r="AN101" s="11">
        <f t="shared" ref="AN101:AN164" si="110">H/COS(RADIANS(w))</f>
        <v>5.0154609924141278</v>
      </c>
      <c r="AO101" s="11">
        <f t="shared" si="81"/>
        <v>1.0351898351774618</v>
      </c>
      <c r="AP101" s="11">
        <f t="shared" si="82"/>
        <v>582.2481560316362</v>
      </c>
      <c r="AQ101" s="11">
        <f t="shared" si="83"/>
        <v>0</v>
      </c>
      <c r="AR101" s="11"/>
      <c r="AS101" s="11"/>
      <c r="AT101" s="11">
        <f t="shared" si="84"/>
        <v>582.2481560316362</v>
      </c>
      <c r="AU101" s="11">
        <f t="shared" si="102"/>
        <v>43</v>
      </c>
      <c r="AV101" s="11"/>
      <c r="AW101" s="11">
        <f t="shared" si="85"/>
        <v>0</v>
      </c>
      <c r="AX101" s="11">
        <f t="shared" si="86"/>
        <v>0</v>
      </c>
      <c r="AY101" s="11">
        <f t="shared" si="87"/>
        <v>0.25884063321119105</v>
      </c>
      <c r="AZ101" s="11">
        <f>(AL101-AX101*COS(RADIANS(w))-AW101*SIN(RADIANS(D101))-AX101*SIN(RADIANS(w))*COS(RADIANS(D101-f))/SIN(RADIANS(D101-f))-AW101*COS(RADIANS(D101))*COS(RADIANS(D101-f))/SIN(RADIANS(D101-f)))*AY101</f>
        <v>582.24815603163631</v>
      </c>
      <c r="BA101" s="11">
        <f t="shared" si="103"/>
        <v>43</v>
      </c>
      <c r="BB101" s="11">
        <f t="shared" si="88"/>
        <v>564.3078868900343</v>
      </c>
      <c r="BC101" s="11">
        <f t="shared" si="89"/>
        <v>143.42079345738185</v>
      </c>
      <c r="BD101" s="11">
        <f t="shared" si="90"/>
        <v>2180.3182477027781</v>
      </c>
      <c r="BE101" s="11">
        <f t="shared" si="91"/>
        <v>2106.0257049854395</v>
      </c>
      <c r="BF101" s="11">
        <f t="shared" si="92"/>
        <v>564.3078868900343</v>
      </c>
      <c r="BG101" s="11">
        <f t="shared" si="93"/>
        <v>0.38816543735442421</v>
      </c>
      <c r="BH101" s="11">
        <f t="shared" si="94"/>
        <v>0.37620525792668952</v>
      </c>
      <c r="BI101" s="12">
        <f t="shared" si="104"/>
        <v>9.5613862304921235E-2</v>
      </c>
    </row>
    <row r="102" spans="4:61">
      <c r="D102" s="10">
        <v>42.5</v>
      </c>
      <c r="E102" s="11">
        <f t="shared" si="105"/>
        <v>-0.98377133530773042</v>
      </c>
      <c r="F102" s="11">
        <f t="shared" si="59"/>
        <v>5.4565425053463574</v>
      </c>
      <c r="G102" s="11">
        <f t="shared" si="106"/>
        <v>5</v>
      </c>
      <c r="H102" s="11">
        <f t="shared" si="60"/>
        <v>13.641356263365893</v>
      </c>
      <c r="I102" s="11">
        <f t="shared" si="95"/>
        <v>12.657584928058162</v>
      </c>
      <c r="J102" s="11">
        <f t="shared" si="96"/>
        <v>0</v>
      </c>
      <c r="K102" s="11">
        <f t="shared" si="61"/>
        <v>0</v>
      </c>
      <c r="L102" s="11">
        <f t="shared" si="97"/>
        <v>0</v>
      </c>
      <c r="M102" s="11">
        <f t="shared" si="62"/>
        <v>8.3953435337805651</v>
      </c>
      <c r="N102" s="11">
        <f>TAN(RADIANS(D102))*(h0ft/(TAN(RADIANS(D102))-TAN(RADIANS(B))))</f>
        <v>7.6929149965887289</v>
      </c>
      <c r="O102" s="11">
        <f t="shared" si="63"/>
        <v>2.8253452495083518</v>
      </c>
      <c r="P102" s="11">
        <f t="shared" si="64"/>
        <v>5.3120202445364191</v>
      </c>
      <c r="Q102" s="11">
        <f t="shared" si="107"/>
        <v>2.6056217349975409E-2</v>
      </c>
      <c r="R102" s="11">
        <f t="shared" si="98"/>
        <v>7.5041455815965827</v>
      </c>
      <c r="S102" s="11">
        <f t="shared" si="65"/>
        <v>12.928314519091991</v>
      </c>
      <c r="T102" s="11">
        <f t="shared" si="66"/>
        <v>19.474744982730819</v>
      </c>
      <c r="U102" s="11">
        <f t="shared" si="67"/>
        <v>0</v>
      </c>
      <c r="V102" s="11">
        <f t="shared" si="68"/>
        <v>0</v>
      </c>
      <c r="W102" s="11">
        <f t="shared" si="99"/>
        <v>0</v>
      </c>
      <c r="X102" s="11">
        <f t="shared" si="69"/>
        <v>7.8437707705680282</v>
      </c>
      <c r="Y102" s="11">
        <f t="shared" si="108"/>
        <v>7.1874916789181507</v>
      </c>
      <c r="Z102" s="11">
        <f t="shared" si="109"/>
        <v>-7.9701446004615333</v>
      </c>
      <c r="AA102" s="11">
        <f t="shared" si="70"/>
        <v>28.188518572399555</v>
      </c>
      <c r="AB102" s="11">
        <f t="shared" si="71"/>
        <v>19.234602636630292</v>
      </c>
      <c r="AC102" s="11">
        <f t="shared" si="72"/>
        <v>0</v>
      </c>
      <c r="AD102" s="11">
        <f t="shared" si="73"/>
        <v>0</v>
      </c>
      <c r="AE102" s="11">
        <f t="shared" si="100"/>
        <v>0</v>
      </c>
      <c r="AF102" s="11" t="str">
        <f t="shared" si="74"/>
        <v>Section 3</v>
      </c>
      <c r="AG102" s="11">
        <f t="shared" si="75"/>
        <v>7.8437707705680282</v>
      </c>
      <c r="AH102" s="11">
        <f t="shared" si="76"/>
        <v>7.1874916789181507</v>
      </c>
      <c r="AI102" s="11">
        <f t="shared" si="77"/>
        <v>19.234602636630292</v>
      </c>
      <c r="AJ102" s="11">
        <f t="shared" si="78"/>
        <v>2308.1523163956349</v>
      </c>
      <c r="AK102" s="11">
        <f t="shared" si="79"/>
        <v>0</v>
      </c>
      <c r="AL102" s="11">
        <f t="shared" si="101"/>
        <v>2308.1523163956349</v>
      </c>
      <c r="AM102" s="11">
        <f t="shared" si="80"/>
        <v>10.638833419869634</v>
      </c>
      <c r="AN102" s="11">
        <f t="shared" si="110"/>
        <v>5.0154609924141278</v>
      </c>
      <c r="AO102" s="11">
        <f t="shared" si="81"/>
        <v>1.0328912505954086</v>
      </c>
      <c r="AP102" s="11">
        <f t="shared" si="82"/>
        <v>577.92025641382179</v>
      </c>
      <c r="AQ102" s="11">
        <f t="shared" si="83"/>
        <v>0</v>
      </c>
      <c r="AR102" s="11"/>
      <c r="AS102" s="11"/>
      <c r="AT102" s="11">
        <f t="shared" si="84"/>
        <v>577.92025641382179</v>
      </c>
      <c r="AU102" s="11">
        <f t="shared" si="102"/>
        <v>42.5</v>
      </c>
      <c r="AV102" s="11"/>
      <c r="AW102" s="11">
        <f t="shared" si="85"/>
        <v>0</v>
      </c>
      <c r="AX102" s="11">
        <f t="shared" si="86"/>
        <v>0</v>
      </c>
      <c r="AY102" s="11">
        <f t="shared" si="87"/>
        <v>0.25038220064969141</v>
      </c>
      <c r="AZ102" s="11">
        <f>(AL102-AX102*COS(RADIANS(w))-AW102*SIN(RADIANS(D102))-AX102*SIN(RADIANS(w))*COS(RADIANS(D102-f))/SIN(RADIANS(D102-f))-AW102*COS(RADIANS(D102))*COS(RADIANS(D102-f))/SIN(RADIANS(D102-f)))*AY102</f>
        <v>577.9202564138219</v>
      </c>
      <c r="BA102" s="11">
        <f t="shared" si="103"/>
        <v>42.5</v>
      </c>
      <c r="BB102" s="11">
        <f t="shared" si="88"/>
        <v>560.11333880482175</v>
      </c>
      <c r="BC102" s="11">
        <f t="shared" si="89"/>
        <v>142.35473461157741</v>
      </c>
      <c r="BD102" s="11">
        <f t="shared" si="90"/>
        <v>2237.0529983817451</v>
      </c>
      <c r="BE102" s="11">
        <f t="shared" si="91"/>
        <v>2165.7975817840575</v>
      </c>
      <c r="BF102" s="11">
        <f t="shared" si="92"/>
        <v>560.11333880482175</v>
      </c>
      <c r="BG102" s="11">
        <f t="shared" si="93"/>
        <v>0.38528017094254796</v>
      </c>
      <c r="BH102" s="11">
        <f t="shared" si="94"/>
        <v>0.37340889253654785</v>
      </c>
      <c r="BI102" s="12">
        <f t="shared" si="104"/>
        <v>9.4903156407718278E-2</v>
      </c>
    </row>
    <row r="103" spans="4:61">
      <c r="D103" s="10">
        <v>42</v>
      </c>
      <c r="E103" s="11">
        <f t="shared" si="105"/>
        <v>-0.98377133530773042</v>
      </c>
      <c r="F103" s="11">
        <f t="shared" ref="F103:F166" si="111">H/(TAN(RADIANS(D103)))</f>
        <v>5.5530625741459643</v>
      </c>
      <c r="G103" s="11">
        <f t="shared" si="106"/>
        <v>5</v>
      </c>
      <c r="H103" s="11">
        <f t="shared" ref="H103:H166" si="112">H*F103/2</f>
        <v>13.882656435364911</v>
      </c>
      <c r="I103" s="11">
        <f t="shared" si="95"/>
        <v>12.89888510005718</v>
      </c>
      <c r="J103" s="11">
        <f t="shared" si="96"/>
        <v>0</v>
      </c>
      <c r="K103" s="11">
        <f t="shared" ref="K103:K166" si="113">IF(Xq2a&gt;F103,0,q2psf*(MIN(Xq2b,F103)-Xq2a))</f>
        <v>0</v>
      </c>
      <c r="L103" s="11">
        <f t="shared" si="97"/>
        <v>0</v>
      </c>
      <c r="M103" s="11">
        <f t="shared" ref="M103:M166" si="114">N103/TAN(RADIANS(D103))</f>
        <v>8.6324805856178912</v>
      </c>
      <c r="N103" s="11">
        <f>TAN(RADIANS(D103))*(h0ft/(TAN(RADIANS(D103))-TAN(RADIANS(B))))</f>
        <v>7.7727204316129352</v>
      </c>
      <c r="O103" s="11">
        <f t="shared" ref="O103:O166" si="115">IF(M103&lt;Lac,"In Section 1",M103*TAN(RADIANS(B)))</f>
        <v>2.9051506845325568</v>
      </c>
      <c r="P103" s="11">
        <f t="shared" ref="P103:P166" si="116">h0ft/TAN(RADIANS(D103))</f>
        <v>5.4059838779114369</v>
      </c>
      <c r="Q103" s="11">
        <f t="shared" si="107"/>
        <v>2.6056217349975409E-2</v>
      </c>
      <c r="R103" s="11">
        <f t="shared" si="98"/>
        <v>7.8525988817431882</v>
      </c>
      <c r="S103" s="11">
        <f t="shared" ref="S103:S166" si="117">h0ft*P103/2</f>
        <v>13.157001788662987</v>
      </c>
      <c r="T103" s="11">
        <f t="shared" ref="T103:T166" si="118">E103+Q103+R103+S103</f>
        <v>20.051885552448418</v>
      </c>
      <c r="U103" s="11">
        <f t="shared" ref="U103:U166" si="119">IF(M103&lt;Xq1a,0,q1psf*(MIN(Xq1b,M103)-Xq1a))</f>
        <v>0</v>
      </c>
      <c r="V103" s="11">
        <f t="shared" ref="V103:V166" si="120">IF(Xq2a&gt;M103,0,q2psf*(MIN(Xq2b,M103)-Xq2a))</f>
        <v>0</v>
      </c>
      <c r="W103" s="11">
        <f t="shared" si="99"/>
        <v>0</v>
      </c>
      <c r="X103" s="11">
        <f t="shared" ref="X103:X166" si="121">h1ft/(TAN(RADIANS(D103)))</f>
        <v>7.9825182088371847</v>
      </c>
      <c r="Y103" s="11">
        <f t="shared" si="108"/>
        <v>7.1874916789181507</v>
      </c>
      <c r="Z103" s="11">
        <f t="shared" si="109"/>
        <v>-7.9701446004615333</v>
      </c>
      <c r="AA103" s="11">
        <f t="shared" ref="AA103:AA166" si="122">h1ft*X103/2</f>
        <v>28.687141601414943</v>
      </c>
      <c r="AB103" s="11">
        <f t="shared" ref="AB103:AB166" si="123">Z103+AA103+E103</f>
        <v>19.73322566564568</v>
      </c>
      <c r="AC103" s="11">
        <f t="shared" ref="AC103:AC166" si="124">IF(X103&lt;Xq1a,0,q1psf*(MIN(Xq1b,X103)-Xq1a))</f>
        <v>0</v>
      </c>
      <c r="AD103" s="11">
        <f t="shared" ref="AD103:AD166" si="125">IF(Xq2a&gt;X103,0,q2psf*(MIN(Xq2b,X103)-Xq2a))</f>
        <v>0</v>
      </c>
      <c r="AE103" s="11">
        <f t="shared" si="100"/>
        <v>0</v>
      </c>
      <c r="AF103" s="11" t="str">
        <f t="shared" ref="AF103:AF166" si="126">IF(F103&lt;Lac,"Section 1",IF(M103&lt;Lae,"Section 2","Section 3"))</f>
        <v>Section 3</v>
      </c>
      <c r="AG103" s="11">
        <f t="shared" ref="AG103:AG166" si="127">IF(F103&lt;Lac, F103,IF(M103&lt;Lae,M103,X103))</f>
        <v>7.9825182088371847</v>
      </c>
      <c r="AH103" s="11">
        <f t="shared" ref="AH103:AH166" si="128">IF(F103&lt;Lac, G103,IF(M103&lt;Lae,N103,Y103))</f>
        <v>7.1874916789181507</v>
      </c>
      <c r="AI103" s="11">
        <f t="shared" ref="AI103:AI166" si="129">IF(F103&lt;Lac,I103,IF(M103&lt;Lae,T103,AB103))</f>
        <v>19.73322566564568</v>
      </c>
      <c r="AJ103" s="11">
        <f t="shared" ref="AJ103:AJ166" si="130">AI103*g</f>
        <v>2367.9870798774814</v>
      </c>
      <c r="AK103" s="11">
        <f t="shared" ref="AK103:AK166" si="131">IF(F103&lt;Lac,L103,IF(M103&lt;Lae,W103,AE103))</f>
        <v>0</v>
      </c>
      <c r="AL103" s="11">
        <f t="shared" si="101"/>
        <v>2367.9870798774814</v>
      </c>
      <c r="AM103" s="11">
        <f t="shared" ref="AM103:AM166" si="132">AH103/SIN(RADIANS(D103))</f>
        <v>10.741537766490181</v>
      </c>
      <c r="AN103" s="11">
        <f t="shared" si="110"/>
        <v>5.0154609924141278</v>
      </c>
      <c r="AO103" s="11">
        <f t="shared" ref="AO103:AO166" si="133">((1+TAN(RADIANS(d-w))*TAN(RADIANS(D103-f)))*COS(RADIANS(d-w)))</f>
        <v>1.0306030180992847</v>
      </c>
      <c r="AP103" s="11">
        <f t="shared" ref="AP103:AP166" si="134">AJ103*TAN(RADIANS(D103-f))/((1+TAN(RADIANS(d+mct*w))*TAN(RADIANS(D103-f)))*COS(RADIANS(d+mct*w)))</f>
        <v>572.87382145763343</v>
      </c>
      <c r="AQ103" s="11">
        <f t="shared" ref="AQ103:AQ166" si="135">AK103*TAN(RADIANS(D103-f))/((1+TAN(RADIANS(d+mct*w))*TAN(RADIANS(D103-f)))*COS(d+mct*w))</f>
        <v>0</v>
      </c>
      <c r="AR103" s="11"/>
      <c r="AS103" s="11"/>
      <c r="AT103" s="11">
        <f t="shared" ref="AT103:AT166" si="136">Wmct*(AP103+AQ103-AR103-AS103)</f>
        <v>572.87382145763343</v>
      </c>
      <c r="AU103" s="11">
        <f t="shared" si="102"/>
        <v>42</v>
      </c>
      <c r="AV103" s="11"/>
      <c r="AW103" s="11">
        <f t="shared" ref="AW103:AW166" si="137">Co*AM103</f>
        <v>0</v>
      </c>
      <c r="AX103" s="11">
        <f t="shared" ref="AX103:AX166" si="138">Ca*AN103</f>
        <v>0</v>
      </c>
      <c r="AY103" s="11">
        <f t="shared" ref="AY103:AY166" si="139">1/(SIN(RADIANS(d-w))+COS(RADIANS(d-w))*COS(RADIANS(D103-f))/SIN(RADIANS(D103-f)))</f>
        <v>0.24192438646551809</v>
      </c>
      <c r="AZ103" s="11">
        <f>(AL103-AX103*COS(RADIANS(w))-AW103*SIN(RADIANS(D103))-AX103*SIN(RADIANS(w))*COS(RADIANS(D103-f))/SIN(RADIANS(D103-f))-AW103*COS(RADIANS(D103))*COS(RADIANS(D103-f))/SIN(RADIANS(D103-f)))*AY103</f>
        <v>572.87382145763343</v>
      </c>
      <c r="BA103" s="11">
        <f t="shared" si="103"/>
        <v>42</v>
      </c>
      <c r="BB103" s="11">
        <f t="shared" ref="BB103:BB166" si="140">AZ103*COS(RADIANS(d-w))</f>
        <v>555.22239494015798</v>
      </c>
      <c r="BC103" s="11">
        <f t="shared" ref="BC103:BC166" si="141">AZ103*SIN(RADIANS(d-w))</f>
        <v>141.1116843793869</v>
      </c>
      <c r="BD103" s="11">
        <f t="shared" ref="BD103:BD166" si="142">(AZ103*COS(RADIANS(d-w))+AX103*SIN(RADIANS(w))+AW103*SIN(RADIANS(D103)))/SIN(RADIANS(D103-f))</f>
        <v>2295.0481334642805</v>
      </c>
      <c r="BE103" s="11">
        <f t="shared" ref="BE103:BE166" si="143">BD103*COS(RADIANS(D103-f))</f>
        <v>2226.8753954980939</v>
      </c>
      <c r="BF103" s="11">
        <f t="shared" ref="BF103:BF166" si="144">BD103*SIN(RADIANS(D103-f))</f>
        <v>555.22239494015798</v>
      </c>
      <c r="BG103" s="11">
        <f t="shared" ref="BG103:BG166" si="145">2*AZ103/(g*H^2)</f>
        <v>0.38191588097175561</v>
      </c>
      <c r="BH103" s="11">
        <f t="shared" ref="BH103:BH166" si="146">BG103*COS(RADIANS(d-w))</f>
        <v>0.37014826329343864</v>
      </c>
      <c r="BI103" s="12">
        <f t="shared" si="104"/>
        <v>9.4074456252924599E-2</v>
      </c>
    </row>
    <row r="104" spans="4:61">
      <c r="D104" s="10">
        <v>41.5</v>
      </c>
      <c r="E104" s="11">
        <f t="shared" si="105"/>
        <v>-0.98377133530773042</v>
      </c>
      <c r="F104" s="11">
        <f t="shared" si="111"/>
        <v>5.6514719318087643</v>
      </c>
      <c r="G104" s="11">
        <f t="shared" si="106"/>
        <v>5</v>
      </c>
      <c r="H104" s="11">
        <f t="shared" si="112"/>
        <v>14.128679829521911</v>
      </c>
      <c r="I104" s="11">
        <f t="shared" ref="I104:I167" si="147">H104+E104</f>
        <v>13.14490849421418</v>
      </c>
      <c r="J104" s="11">
        <f t="shared" ref="J104:J167" si="148">IF(F104&lt;Xq1a,0,q1psf*(MIN(Xq1b,F104)-Xq1a))</f>
        <v>0</v>
      </c>
      <c r="K104" s="11">
        <f t="shared" si="113"/>
        <v>0</v>
      </c>
      <c r="L104" s="11">
        <f t="shared" ref="L104:L167" si="149">J104+K104</f>
        <v>0</v>
      </c>
      <c r="M104" s="11">
        <f t="shared" si="114"/>
        <v>8.8793789876079376</v>
      </c>
      <c r="N104" s="11">
        <f>TAN(RADIANS(D104))*(h0ft/(TAN(RADIANS(D104))-TAN(RADIANS(B))))</f>
        <v>7.8558109239039213</v>
      </c>
      <c r="O104" s="11">
        <f t="shared" si="115"/>
        <v>2.9882411768235437</v>
      </c>
      <c r="P104" s="11">
        <f t="shared" si="116"/>
        <v>5.5017867603492485</v>
      </c>
      <c r="Q104" s="11">
        <f t="shared" si="107"/>
        <v>2.6056217349975409E-2</v>
      </c>
      <c r="R104" s="11">
        <f t="shared" ref="R104:R167" si="150">P104*O104/2</f>
        <v>8.2203328716891146</v>
      </c>
      <c r="S104" s="11">
        <f t="shared" si="117"/>
        <v>13.390165394781681</v>
      </c>
      <c r="T104" s="11">
        <f t="shared" si="118"/>
        <v>20.652783148513041</v>
      </c>
      <c r="U104" s="11">
        <f t="shared" si="119"/>
        <v>0</v>
      </c>
      <c r="V104" s="11">
        <f t="shared" si="120"/>
        <v>0</v>
      </c>
      <c r="W104" s="11">
        <f t="shared" ref="W104:W167" si="151">U104+V104</f>
        <v>0</v>
      </c>
      <c r="X104" s="11">
        <f t="shared" si="121"/>
        <v>8.1239814967029957</v>
      </c>
      <c r="Y104" s="11">
        <f t="shared" si="108"/>
        <v>7.1874916789181507</v>
      </c>
      <c r="Z104" s="11">
        <f t="shared" si="109"/>
        <v>-7.9701446004615333</v>
      </c>
      <c r="AA104" s="11">
        <f t="shared" si="122"/>
        <v>29.195524703618904</v>
      </c>
      <c r="AB104" s="11">
        <f t="shared" si="123"/>
        <v>20.241608767849641</v>
      </c>
      <c r="AC104" s="11">
        <f t="shared" si="124"/>
        <v>0</v>
      </c>
      <c r="AD104" s="11">
        <f t="shared" si="125"/>
        <v>0</v>
      </c>
      <c r="AE104" s="11">
        <f t="shared" ref="AE104:AE167" si="152">AC104+AD104</f>
        <v>0</v>
      </c>
      <c r="AF104" s="11" t="str">
        <f t="shared" si="126"/>
        <v>Section 3</v>
      </c>
      <c r="AG104" s="11">
        <f t="shared" si="127"/>
        <v>8.1239814967029957</v>
      </c>
      <c r="AH104" s="11">
        <f t="shared" si="128"/>
        <v>7.1874916789181507</v>
      </c>
      <c r="AI104" s="11">
        <f t="shared" si="129"/>
        <v>20.241608767849641</v>
      </c>
      <c r="AJ104" s="11">
        <f t="shared" si="130"/>
        <v>2428.9930521419569</v>
      </c>
      <c r="AK104" s="11">
        <f t="shared" si="131"/>
        <v>0</v>
      </c>
      <c r="AL104" s="11">
        <f t="shared" ref="AL104:AL167" si="153">AJ104+AK104</f>
        <v>2428.9930521419569</v>
      </c>
      <c r="AM104" s="11">
        <f t="shared" si="132"/>
        <v>10.847078500374666</v>
      </c>
      <c r="AN104" s="11">
        <f t="shared" si="110"/>
        <v>5.0154609924141278</v>
      </c>
      <c r="AO104" s="11">
        <f t="shared" si="133"/>
        <v>1.028324721696561</v>
      </c>
      <c r="AP104" s="11">
        <f t="shared" si="134"/>
        <v>567.08705476842647</v>
      </c>
      <c r="AQ104" s="11">
        <f t="shared" si="135"/>
        <v>0</v>
      </c>
      <c r="AR104" s="11"/>
      <c r="AS104" s="11"/>
      <c r="AT104" s="11">
        <f t="shared" si="136"/>
        <v>567.08705476842647</v>
      </c>
      <c r="AU104" s="11">
        <f t="shared" ref="AU104:AU167" si="154">D104</f>
        <v>41.5</v>
      </c>
      <c r="AV104" s="11"/>
      <c r="AW104" s="11">
        <f t="shared" si="137"/>
        <v>0</v>
      </c>
      <c r="AX104" s="11">
        <f t="shared" si="138"/>
        <v>0</v>
      </c>
      <c r="AY104" s="11">
        <f t="shared" si="139"/>
        <v>0.23346590236985348</v>
      </c>
      <c r="AZ104" s="11">
        <f>(AL104-AX104*COS(RADIANS(w))-AW104*SIN(RADIANS(D104))-AX104*SIN(RADIANS(w))*COS(RADIANS(D104-f))/SIN(RADIANS(D104-f))-AW104*COS(RADIANS(D104))*COS(RADIANS(D104-f))/SIN(RADIANS(D104-f)))*AY104</f>
        <v>567.08705476842658</v>
      </c>
      <c r="BA104" s="11">
        <f t="shared" ref="BA104:BA167" si="155">D104</f>
        <v>41.5</v>
      </c>
      <c r="BB104" s="11">
        <f t="shared" si="140"/>
        <v>549.61393049336891</v>
      </c>
      <c r="BC104" s="11">
        <f t="shared" si="141"/>
        <v>139.6862738194371</v>
      </c>
      <c r="BD104" s="11">
        <f t="shared" si="142"/>
        <v>2354.3578737876292</v>
      </c>
      <c r="BE104" s="11">
        <f t="shared" si="143"/>
        <v>2289.3067783225201</v>
      </c>
      <c r="BF104" s="11">
        <f t="shared" si="144"/>
        <v>549.61393049336891</v>
      </c>
      <c r="BG104" s="11">
        <f t="shared" si="145"/>
        <v>0.37805803651228437</v>
      </c>
      <c r="BH104" s="11">
        <f t="shared" si="146"/>
        <v>0.36640928699557923</v>
      </c>
      <c r="BI104" s="12">
        <f t="shared" ref="BI104:BI167" si="156">BG104*SIN(RADIANS(d-w))</f>
        <v>9.3124182546291401E-2</v>
      </c>
    </row>
    <row r="105" spans="4:61">
      <c r="D105" s="10">
        <v>41</v>
      </c>
      <c r="E105" s="11">
        <f t="shared" si="105"/>
        <v>-0.98377133530773042</v>
      </c>
      <c r="F105" s="11">
        <f t="shared" si="111"/>
        <v>5.7518420361050477</v>
      </c>
      <c r="G105" s="11">
        <f t="shared" si="106"/>
        <v>5</v>
      </c>
      <c r="H105" s="11">
        <f t="shared" si="112"/>
        <v>14.379605090262618</v>
      </c>
      <c r="I105" s="11">
        <f t="shared" si="147"/>
        <v>13.395833754954888</v>
      </c>
      <c r="J105" s="11">
        <f t="shared" si="148"/>
        <v>0</v>
      </c>
      <c r="K105" s="11">
        <f t="shared" si="113"/>
        <v>0</v>
      </c>
      <c r="L105" s="11">
        <f t="shared" si="149"/>
        <v>0</v>
      </c>
      <c r="M105" s="11">
        <f t="shared" si="114"/>
        <v>9.1366941336724938</v>
      </c>
      <c r="N105" s="11">
        <f>TAN(RADIANS(D105))*(h0ft/(TAN(RADIANS(D105))-TAN(RADIANS(B))))</f>
        <v>7.9424070378848173</v>
      </c>
      <c r="O105" s="11">
        <f t="shared" si="115"/>
        <v>3.0748372908044401</v>
      </c>
      <c r="P105" s="11">
        <f t="shared" si="116"/>
        <v>5.5994984569860264</v>
      </c>
      <c r="Q105" s="11">
        <f t="shared" si="107"/>
        <v>2.6056217349975409E-2</v>
      </c>
      <c r="R105" s="11">
        <f t="shared" si="150"/>
        <v>8.6087733326712783</v>
      </c>
      <c r="S105" s="11">
        <f t="shared" si="117"/>
        <v>13.627974644024219</v>
      </c>
      <c r="T105" s="11">
        <f t="shared" si="118"/>
        <v>21.279032858737743</v>
      </c>
      <c r="U105" s="11">
        <f t="shared" si="119"/>
        <v>0</v>
      </c>
      <c r="V105" s="11">
        <f t="shared" si="120"/>
        <v>0</v>
      </c>
      <c r="W105" s="11">
        <f t="shared" si="151"/>
        <v>0</v>
      </c>
      <c r="X105" s="11">
        <f t="shared" si="121"/>
        <v>8.2682633545913333</v>
      </c>
      <c r="Y105" s="11">
        <f t="shared" si="108"/>
        <v>7.1874916789181507</v>
      </c>
      <c r="Z105" s="11">
        <f t="shared" si="109"/>
        <v>-7.9701446004615333</v>
      </c>
      <c r="AA105" s="11">
        <f t="shared" si="122"/>
        <v>29.714037030114543</v>
      </c>
      <c r="AB105" s="11">
        <f t="shared" si="123"/>
        <v>20.76012109434528</v>
      </c>
      <c r="AC105" s="11">
        <f t="shared" si="124"/>
        <v>0</v>
      </c>
      <c r="AD105" s="11">
        <f t="shared" si="125"/>
        <v>0</v>
      </c>
      <c r="AE105" s="11">
        <f t="shared" si="152"/>
        <v>0</v>
      </c>
      <c r="AF105" s="11" t="str">
        <f t="shared" si="126"/>
        <v>Section 3</v>
      </c>
      <c r="AG105" s="11">
        <f t="shared" si="127"/>
        <v>8.2682633545913333</v>
      </c>
      <c r="AH105" s="11">
        <f t="shared" si="128"/>
        <v>7.1874916789181507</v>
      </c>
      <c r="AI105" s="11">
        <f t="shared" si="129"/>
        <v>20.76012109434528</v>
      </c>
      <c r="AJ105" s="11">
        <f t="shared" si="130"/>
        <v>2491.2145313214337</v>
      </c>
      <c r="AK105" s="11">
        <f t="shared" si="131"/>
        <v>0</v>
      </c>
      <c r="AL105" s="11">
        <f t="shared" si="153"/>
        <v>2491.2145313214337</v>
      </c>
      <c r="AM105" s="11">
        <f t="shared" si="132"/>
        <v>10.955556377263347</v>
      </c>
      <c r="AN105" s="11">
        <f t="shared" si="110"/>
        <v>5.0154609924141278</v>
      </c>
      <c r="AO105" s="11">
        <f t="shared" si="133"/>
        <v>1.0260559520138219</v>
      </c>
      <c r="AP105" s="11">
        <f t="shared" si="134"/>
        <v>560.53687074576726</v>
      </c>
      <c r="AQ105" s="11">
        <f t="shared" si="135"/>
        <v>0</v>
      </c>
      <c r="AR105" s="11"/>
      <c r="AS105" s="11"/>
      <c r="AT105" s="11">
        <f t="shared" si="136"/>
        <v>560.53687074576726</v>
      </c>
      <c r="AU105" s="11">
        <f t="shared" si="154"/>
        <v>41</v>
      </c>
      <c r="AV105" s="11"/>
      <c r="AW105" s="11">
        <f t="shared" si="137"/>
        <v>0</v>
      </c>
      <c r="AX105" s="11">
        <f t="shared" si="138"/>
        <v>0</v>
      </c>
      <c r="AY105" s="11">
        <f t="shared" si="139"/>
        <v>0.22500545966566649</v>
      </c>
      <c r="AZ105" s="11">
        <f>(AL105-AX105*COS(RADIANS(w))-AW105*SIN(RADIANS(D105))-AX105*SIN(RADIANS(w))*COS(RADIANS(D105-f))/SIN(RADIANS(D105-f))-AW105*COS(RADIANS(D105))*COS(RADIANS(D105-f))/SIN(RADIANS(D105-f)))*AY105</f>
        <v>560.53687074576703</v>
      </c>
      <c r="BA105" s="11">
        <f t="shared" si="155"/>
        <v>41</v>
      </c>
      <c r="BB105" s="11">
        <f t="shared" si="140"/>
        <v>543.26557117908533</v>
      </c>
      <c r="BC105" s="11">
        <f t="shared" si="141"/>
        <v>138.07281643002349</v>
      </c>
      <c r="BD105" s="11">
        <f t="shared" si="142"/>
        <v>2415.0390082130398</v>
      </c>
      <c r="BE105" s="11">
        <f t="shared" si="143"/>
        <v>2353.1417148914097</v>
      </c>
      <c r="BF105" s="11">
        <f t="shared" si="144"/>
        <v>543.26557117908533</v>
      </c>
      <c r="BG105" s="11">
        <f t="shared" si="145"/>
        <v>0.37369124716384466</v>
      </c>
      <c r="BH105" s="11">
        <f t="shared" si="146"/>
        <v>0.3621770474527235</v>
      </c>
      <c r="BI105" s="12">
        <f t="shared" si="156"/>
        <v>9.2048544286682327E-2</v>
      </c>
    </row>
    <row r="106" spans="4:61">
      <c r="D106" s="10">
        <v>40.5</v>
      </c>
      <c r="E106" s="11">
        <f t="shared" si="105"/>
        <v>-0.98377133530773042</v>
      </c>
      <c r="F106" s="11">
        <f t="shared" si="111"/>
        <v>5.8542478305626959</v>
      </c>
      <c r="G106" s="11">
        <f t="shared" si="106"/>
        <v>5</v>
      </c>
      <c r="H106" s="11">
        <f t="shared" si="112"/>
        <v>14.635619576406739</v>
      </c>
      <c r="I106" s="11">
        <f t="shared" si="147"/>
        <v>13.651848241099009</v>
      </c>
      <c r="J106" s="11">
        <f t="shared" si="148"/>
        <v>0</v>
      </c>
      <c r="K106" s="11">
        <f t="shared" si="113"/>
        <v>0</v>
      </c>
      <c r="L106" s="11">
        <f t="shared" si="149"/>
        <v>0</v>
      </c>
      <c r="M106" s="11">
        <f t="shared" si="114"/>
        <v>9.4051412269688903</v>
      </c>
      <c r="N106" s="11">
        <f>TAN(RADIANS(D106))*(h0ft/(TAN(RADIANS(D106))-TAN(RADIANS(B))))</f>
        <v>8.0327494660102996</v>
      </c>
      <c r="O106" s="11">
        <f t="shared" si="115"/>
        <v>3.165179718929922</v>
      </c>
      <c r="P106" s="11">
        <f t="shared" si="116"/>
        <v>5.6991919263915829</v>
      </c>
      <c r="Q106" s="11">
        <f t="shared" si="107"/>
        <v>2.6056217349975409E-2</v>
      </c>
      <c r="R106" s="11">
        <f t="shared" si="150"/>
        <v>9.019483349851896</v>
      </c>
      <c r="S106" s="11">
        <f t="shared" si="117"/>
        <v>13.870607101854203</v>
      </c>
      <c r="T106" s="11">
        <f t="shared" si="118"/>
        <v>21.932375333748347</v>
      </c>
      <c r="U106" s="11">
        <f t="shared" si="119"/>
        <v>0</v>
      </c>
      <c r="V106" s="11">
        <f t="shared" si="120"/>
        <v>0</v>
      </c>
      <c r="W106" s="11">
        <f t="shared" si="151"/>
        <v>0</v>
      </c>
      <c r="X106" s="11">
        <f t="shared" si="121"/>
        <v>8.4154715136988028</v>
      </c>
      <c r="Y106" s="11">
        <f t="shared" si="108"/>
        <v>7.1874916789181507</v>
      </c>
      <c r="Z106" s="11">
        <f t="shared" si="109"/>
        <v>-7.9701446004615333</v>
      </c>
      <c r="AA106" s="11">
        <f t="shared" si="122"/>
        <v>30.243065739441438</v>
      </c>
      <c r="AB106" s="11">
        <f t="shared" si="123"/>
        <v>21.289149803672174</v>
      </c>
      <c r="AC106" s="11">
        <f t="shared" si="124"/>
        <v>0</v>
      </c>
      <c r="AD106" s="11">
        <f t="shared" si="125"/>
        <v>0</v>
      </c>
      <c r="AE106" s="11">
        <f t="shared" si="152"/>
        <v>0</v>
      </c>
      <c r="AF106" s="11" t="str">
        <f t="shared" si="126"/>
        <v>Section 3</v>
      </c>
      <c r="AG106" s="11">
        <f t="shared" si="127"/>
        <v>8.4154715136988028</v>
      </c>
      <c r="AH106" s="11">
        <f t="shared" si="128"/>
        <v>7.1874916789181507</v>
      </c>
      <c r="AI106" s="11">
        <f t="shared" si="129"/>
        <v>21.289149803672174</v>
      </c>
      <c r="AJ106" s="11">
        <f t="shared" si="130"/>
        <v>2554.697976440661</v>
      </c>
      <c r="AK106" s="11">
        <f t="shared" si="131"/>
        <v>0</v>
      </c>
      <c r="AL106" s="11">
        <f t="shared" si="153"/>
        <v>2554.697976440661</v>
      </c>
      <c r="AM106" s="11">
        <f t="shared" si="132"/>
        <v>11.067077185616521</v>
      </c>
      <c r="AN106" s="11">
        <f t="shared" si="110"/>
        <v>5.0154609924141278</v>
      </c>
      <c r="AO106" s="11">
        <f t="shared" si="133"/>
        <v>1.0237963059846293</v>
      </c>
      <c r="AP106" s="11">
        <f t="shared" si="134"/>
        <v>553.19881770516622</v>
      </c>
      <c r="AQ106" s="11">
        <f t="shared" si="135"/>
        <v>0</v>
      </c>
      <c r="AR106" s="11"/>
      <c r="AS106" s="11"/>
      <c r="AT106" s="11">
        <f t="shared" si="136"/>
        <v>553.19881770516622</v>
      </c>
      <c r="AU106" s="11">
        <f t="shared" si="154"/>
        <v>40.5</v>
      </c>
      <c r="AV106" s="11"/>
      <c r="AW106" s="11">
        <f t="shared" si="137"/>
        <v>0</v>
      </c>
      <c r="AX106" s="11">
        <f t="shared" si="138"/>
        <v>0</v>
      </c>
      <c r="AY106" s="11">
        <f t="shared" si="139"/>
        <v>0.21654176846216155</v>
      </c>
      <c r="AZ106" s="11">
        <f>(AL106-AX106*COS(RADIANS(w))-AW106*SIN(RADIANS(D106))-AX106*SIN(RADIANS(w))*COS(RADIANS(D106-f))/SIN(RADIANS(D106-f))-AW106*COS(RADIANS(D106))*COS(RADIANS(D106-f))/SIN(RADIANS(D106-f)))*AY106</f>
        <v>553.19881770516622</v>
      </c>
      <c r="BA106" s="11">
        <f t="shared" si="155"/>
        <v>40.5</v>
      </c>
      <c r="BB106" s="11">
        <f t="shared" si="140"/>
        <v>536.15361871975722</v>
      </c>
      <c r="BC106" s="11">
        <f t="shared" si="141"/>
        <v>136.26528921226767</v>
      </c>
      <c r="BD106" s="11">
        <f t="shared" si="142"/>
        <v>2477.1510582766318</v>
      </c>
      <c r="BE106" s="11">
        <f t="shared" si="143"/>
        <v>2418.4326872283932</v>
      </c>
      <c r="BF106" s="11">
        <f t="shared" si="144"/>
        <v>536.15361871975722</v>
      </c>
      <c r="BG106" s="11">
        <f t="shared" si="145"/>
        <v>0.36879921180344416</v>
      </c>
      <c r="BH106" s="11">
        <f t="shared" si="146"/>
        <v>0.3574357458131715</v>
      </c>
      <c r="BI106" s="12">
        <f t="shared" si="156"/>
        <v>9.0843526141511782E-2</v>
      </c>
    </row>
    <row r="107" spans="4:61">
      <c r="D107" s="10">
        <v>40</v>
      </c>
      <c r="E107" s="11">
        <f t="shared" si="105"/>
        <v>-0.98377133530773042</v>
      </c>
      <c r="F107" s="11">
        <f t="shared" si="111"/>
        <v>5.9587679629710504</v>
      </c>
      <c r="G107" s="11">
        <f t="shared" si="106"/>
        <v>5</v>
      </c>
      <c r="H107" s="11">
        <f t="shared" si="112"/>
        <v>14.896919907427627</v>
      </c>
      <c r="I107" s="11">
        <f t="shared" si="147"/>
        <v>13.913148572119896</v>
      </c>
      <c r="J107" s="11">
        <f t="shared" si="148"/>
        <v>0</v>
      </c>
      <c r="K107" s="11">
        <f t="shared" si="113"/>
        <v>0</v>
      </c>
      <c r="L107" s="11">
        <f t="shared" si="149"/>
        <v>0</v>
      </c>
      <c r="M107" s="11">
        <f t="shared" si="114"/>
        <v>9.6855022673631179</v>
      </c>
      <c r="N107" s="11">
        <f>TAN(RADIANS(D107))*(h0ft/(TAN(RADIANS(D107))-TAN(RADIANS(B))))</f>
        <v>8.1271013803111014</v>
      </c>
      <c r="O107" s="11">
        <f t="shared" si="115"/>
        <v>3.2595316332307229</v>
      </c>
      <c r="P107" s="11">
        <f t="shared" si="116"/>
        <v>5.8009437332859308</v>
      </c>
      <c r="Q107" s="11">
        <f t="shared" si="107"/>
        <v>2.6056217349975409E-2</v>
      </c>
      <c r="R107" s="11">
        <f t="shared" si="150"/>
        <v>9.4541798006185083</v>
      </c>
      <c r="S107" s="11">
        <f t="shared" si="117"/>
        <v>14.11824911032905</v>
      </c>
      <c r="T107" s="11">
        <f t="shared" si="118"/>
        <v>22.614713792989804</v>
      </c>
      <c r="U107" s="11">
        <f t="shared" si="119"/>
        <v>0</v>
      </c>
      <c r="V107" s="11">
        <f t="shared" si="120"/>
        <v>0</v>
      </c>
      <c r="W107" s="11">
        <f t="shared" si="151"/>
        <v>0</v>
      </c>
      <c r="X107" s="11">
        <f t="shared" si="121"/>
        <v>8.5657190300916959</v>
      </c>
      <c r="Y107" s="11">
        <f t="shared" si="108"/>
        <v>7.1874916789181507</v>
      </c>
      <c r="Z107" s="11">
        <f t="shared" si="109"/>
        <v>-7.9701446004615333</v>
      </c>
      <c r="AA107" s="11">
        <f t="shared" si="122"/>
        <v>30.783017126367458</v>
      </c>
      <c r="AB107" s="11">
        <f t="shared" si="123"/>
        <v>21.829101190598195</v>
      </c>
      <c r="AC107" s="11">
        <f t="shared" si="124"/>
        <v>0</v>
      </c>
      <c r="AD107" s="11">
        <f t="shared" si="125"/>
        <v>0</v>
      </c>
      <c r="AE107" s="11">
        <f t="shared" si="152"/>
        <v>0</v>
      </c>
      <c r="AF107" s="11" t="str">
        <f t="shared" si="126"/>
        <v>Section 3</v>
      </c>
      <c r="AG107" s="11">
        <f t="shared" si="127"/>
        <v>8.5657190300916959</v>
      </c>
      <c r="AH107" s="11">
        <f t="shared" si="128"/>
        <v>7.1874916789181507</v>
      </c>
      <c r="AI107" s="11">
        <f t="shared" si="129"/>
        <v>21.829101190598195</v>
      </c>
      <c r="AJ107" s="11">
        <f t="shared" si="130"/>
        <v>2619.4921428717835</v>
      </c>
      <c r="AK107" s="11">
        <f t="shared" si="131"/>
        <v>0</v>
      </c>
      <c r="AL107" s="11">
        <f t="shared" si="153"/>
        <v>2619.4921428717835</v>
      </c>
      <c r="AM107" s="11">
        <f t="shared" si="132"/>
        <v>11.181752060253917</v>
      </c>
      <c r="AN107" s="11">
        <f t="shared" si="110"/>
        <v>5.0154609924141278</v>
      </c>
      <c r="AO107" s="11">
        <f t="shared" si="133"/>
        <v>1.0215453865464947</v>
      </c>
      <c r="AP107" s="11">
        <f t="shared" si="134"/>
        <v>545.04699501682182</v>
      </c>
      <c r="AQ107" s="11">
        <f t="shared" si="135"/>
        <v>0</v>
      </c>
      <c r="AR107" s="11"/>
      <c r="AS107" s="11"/>
      <c r="AT107" s="11">
        <f t="shared" si="136"/>
        <v>545.04699501682182</v>
      </c>
      <c r="AU107" s="11">
        <f t="shared" si="154"/>
        <v>40</v>
      </c>
      <c r="AV107" s="11"/>
      <c r="AW107" s="11">
        <f t="shared" si="137"/>
        <v>0</v>
      </c>
      <c r="AX107" s="11">
        <f t="shared" si="138"/>
        <v>0</v>
      </c>
      <c r="AY107" s="11">
        <f t="shared" si="139"/>
        <v>0.20807353688768068</v>
      </c>
      <c r="AZ107" s="11">
        <f>(AL107-AX107*COS(RADIANS(w))-AW107*SIN(RADIANS(D107))-AX107*SIN(RADIANS(w))*COS(RADIANS(D107-f))/SIN(RADIANS(D107-f))-AW107*COS(RADIANS(D107))*COS(RADIANS(D107-f))/SIN(RADIANS(D107-f)))*AY107</f>
        <v>545.04699501682171</v>
      </c>
      <c r="BA107" s="11">
        <f t="shared" si="155"/>
        <v>40</v>
      </c>
      <c r="BB107" s="11">
        <f t="shared" si="140"/>
        <v>528.2529705375207</v>
      </c>
      <c r="BC107" s="11">
        <f t="shared" si="141"/>
        <v>134.25731225952876</v>
      </c>
      <c r="BD107" s="11">
        <f t="shared" si="142"/>
        <v>2540.7564551074224</v>
      </c>
      <c r="BE107" s="11">
        <f t="shared" si="143"/>
        <v>2485.2348306122544</v>
      </c>
      <c r="BF107" s="11">
        <f t="shared" si="144"/>
        <v>528.2529705375207</v>
      </c>
      <c r="BG107" s="11">
        <f t="shared" si="145"/>
        <v>0.36336466334454781</v>
      </c>
      <c r="BH107" s="11">
        <f t="shared" si="146"/>
        <v>0.35216864702501377</v>
      </c>
      <c r="BI107" s="12">
        <f t="shared" si="156"/>
        <v>8.9504874839685833E-2</v>
      </c>
    </row>
    <row r="108" spans="4:61">
      <c r="D108" s="10">
        <v>39.5</v>
      </c>
      <c r="E108" s="11">
        <f t="shared" si="105"/>
        <v>-0.98377133530773042</v>
      </c>
      <c r="F108" s="11">
        <f t="shared" si="111"/>
        <v>6.0654850204646644</v>
      </c>
      <c r="G108" s="11">
        <f t="shared" si="106"/>
        <v>5</v>
      </c>
      <c r="H108" s="11">
        <f t="shared" si="112"/>
        <v>15.163712551161661</v>
      </c>
      <c r="I108" s="11">
        <f t="shared" si="147"/>
        <v>14.17994121585393</v>
      </c>
      <c r="J108" s="11">
        <f t="shared" si="148"/>
        <v>0</v>
      </c>
      <c r="K108" s="11">
        <f t="shared" si="113"/>
        <v>0</v>
      </c>
      <c r="L108" s="11">
        <f t="shared" si="149"/>
        <v>0</v>
      </c>
      <c r="M108" s="11">
        <f t="shared" si="114"/>
        <v>9.9786340418775481</v>
      </c>
      <c r="N108" s="11">
        <f>TAN(RADIANS(D108))*(h0ft/(TAN(RADIANS(D108))-TAN(RADIANS(B))))</f>
        <v>8.2257511214767671</v>
      </c>
      <c r="O108" s="11">
        <f t="shared" si="115"/>
        <v>3.3581813743963891</v>
      </c>
      <c r="P108" s="11">
        <f t="shared" si="116"/>
        <v>5.9048342773966009</v>
      </c>
      <c r="Q108" s="11">
        <f t="shared" si="107"/>
        <v>2.6056217349975409E-2</v>
      </c>
      <c r="R108" s="11">
        <f t="shared" si="150"/>
        <v>9.9147522446253138</v>
      </c>
      <c r="S108" s="11">
        <f t="shared" si="117"/>
        <v>14.371096345089459</v>
      </c>
      <c r="T108" s="11">
        <f t="shared" si="118"/>
        <v>23.328133471757017</v>
      </c>
      <c r="U108" s="11">
        <f t="shared" si="119"/>
        <v>153.22591395801908</v>
      </c>
      <c r="V108" s="11">
        <f t="shared" si="120"/>
        <v>0</v>
      </c>
      <c r="W108" s="11">
        <f t="shared" si="151"/>
        <v>153.22591395801908</v>
      </c>
      <c r="X108" s="11">
        <f t="shared" si="121"/>
        <v>8.7191246226384926</v>
      </c>
      <c r="Y108" s="11">
        <f t="shared" si="108"/>
        <v>7.1874916789181507</v>
      </c>
      <c r="Z108" s="11">
        <f t="shared" si="109"/>
        <v>-7.9701446004615333</v>
      </c>
      <c r="AA108" s="11">
        <f t="shared" si="122"/>
        <v>31.334317836332264</v>
      </c>
      <c r="AB108" s="11">
        <f t="shared" si="123"/>
        <v>22.380401900563001</v>
      </c>
      <c r="AC108" s="11">
        <f t="shared" si="124"/>
        <v>0</v>
      </c>
      <c r="AD108" s="11">
        <f t="shared" si="125"/>
        <v>0</v>
      </c>
      <c r="AE108" s="11">
        <f t="shared" si="152"/>
        <v>0</v>
      </c>
      <c r="AF108" s="11" t="str">
        <f t="shared" si="126"/>
        <v>Section 3</v>
      </c>
      <c r="AG108" s="11">
        <f t="shared" si="127"/>
        <v>8.7191246226384926</v>
      </c>
      <c r="AH108" s="11">
        <f t="shared" si="128"/>
        <v>7.1874916789181507</v>
      </c>
      <c r="AI108" s="11">
        <f t="shared" si="129"/>
        <v>22.380401900563001</v>
      </c>
      <c r="AJ108" s="11">
        <f t="shared" si="130"/>
        <v>2685.64822806756</v>
      </c>
      <c r="AK108" s="11">
        <f t="shared" si="131"/>
        <v>0</v>
      </c>
      <c r="AL108" s="11">
        <f t="shared" si="153"/>
        <v>2685.64822806756</v>
      </c>
      <c r="AM108" s="11">
        <f t="shared" si="132"/>
        <v>11.299697819836531</v>
      </c>
      <c r="AN108" s="11">
        <f t="shared" si="110"/>
        <v>5.0154609924141278</v>
      </c>
      <c r="AO108" s="11">
        <f t="shared" si="133"/>
        <v>1.0193028023464674</v>
      </c>
      <c r="AP108" s="11">
        <f t="shared" si="134"/>
        <v>536.05396373452095</v>
      </c>
      <c r="AQ108" s="11">
        <f t="shared" si="135"/>
        <v>0</v>
      </c>
      <c r="AR108" s="11"/>
      <c r="AS108" s="11"/>
      <c r="AT108" s="11">
        <f t="shared" si="136"/>
        <v>536.05396373452095</v>
      </c>
      <c r="AU108" s="11">
        <f t="shared" si="154"/>
        <v>39.5</v>
      </c>
      <c r="AV108" s="11"/>
      <c r="AW108" s="11">
        <f t="shared" si="137"/>
        <v>0</v>
      </c>
      <c r="AX108" s="11">
        <f t="shared" si="138"/>
        <v>0</v>
      </c>
      <c r="AY108" s="11">
        <f t="shared" si="139"/>
        <v>0.19959947030003813</v>
      </c>
      <c r="AZ108" s="11">
        <f>(AL108-AX108*COS(RADIANS(w))-AW108*SIN(RADIANS(D108))-AX108*SIN(RADIANS(w))*COS(RADIANS(D108-f))/SIN(RADIANS(D108-f))-AW108*COS(RADIANS(D108))*COS(RADIANS(D108-f))/SIN(RADIANS(D108-f)))*AY108</f>
        <v>536.05396373452095</v>
      </c>
      <c r="BA108" s="11">
        <f t="shared" si="155"/>
        <v>39.5</v>
      </c>
      <c r="BB108" s="11">
        <f t="shared" si="140"/>
        <v>519.53703313680978</v>
      </c>
      <c r="BC108" s="11">
        <f t="shared" si="141"/>
        <v>132.0421267432958</v>
      </c>
      <c r="BD108" s="11">
        <f t="shared" si="142"/>
        <v>2605.9207297078524</v>
      </c>
      <c r="BE108" s="11">
        <f t="shared" si="143"/>
        <v>2553.6061013242638</v>
      </c>
      <c r="BF108" s="11">
        <f t="shared" si="144"/>
        <v>519.53703313680978</v>
      </c>
      <c r="BG108" s="11">
        <f t="shared" si="145"/>
        <v>0.35736930915634729</v>
      </c>
      <c r="BH108" s="11">
        <f t="shared" si="146"/>
        <v>0.34635802209120647</v>
      </c>
      <c r="BI108" s="12">
        <f t="shared" si="156"/>
        <v>8.8028084495530526E-2</v>
      </c>
    </row>
    <row r="109" spans="4:61">
      <c r="D109" s="10">
        <v>39</v>
      </c>
      <c r="E109" s="11">
        <f t="shared" si="105"/>
        <v>-0.98377133530773042</v>
      </c>
      <c r="F109" s="11">
        <f t="shared" si="111"/>
        <v>6.1744857826752577</v>
      </c>
      <c r="G109" s="11">
        <f t="shared" si="106"/>
        <v>5</v>
      </c>
      <c r="H109" s="11">
        <f t="shared" si="112"/>
        <v>15.436214456688145</v>
      </c>
      <c r="I109" s="11">
        <f t="shared" si="147"/>
        <v>14.452443121380414</v>
      </c>
      <c r="J109" s="11">
        <f t="shared" si="148"/>
        <v>0</v>
      </c>
      <c r="K109" s="11">
        <f t="shared" si="113"/>
        <v>0</v>
      </c>
      <c r="L109" s="11">
        <f t="shared" si="149"/>
        <v>0</v>
      </c>
      <c r="M109" s="11">
        <f t="shared" si="114"/>
        <v>10.285477290192462</v>
      </c>
      <c r="N109" s="11">
        <f>TAN(RADIANS(D109))*(h0ft/(TAN(RADIANS(D109))-TAN(RADIANS(B))))</f>
        <v>8.3290152833877045</v>
      </c>
      <c r="O109" s="11">
        <f t="shared" si="115"/>
        <v>3.461445536307326</v>
      </c>
      <c r="P109" s="11">
        <f t="shared" si="116"/>
        <v>6.0109480399055988</v>
      </c>
      <c r="Q109" s="11">
        <f t="shared" si="107"/>
        <v>2.6056217349975409E-2</v>
      </c>
      <c r="R109" s="11">
        <f t="shared" si="150"/>
        <v>10.403284630853253</v>
      </c>
      <c r="S109" s="11">
        <f t="shared" si="117"/>
        <v>14.629354415158293</v>
      </c>
      <c r="T109" s="11">
        <f t="shared" si="118"/>
        <v>24.074923928053792</v>
      </c>
      <c r="U109" s="11">
        <f t="shared" si="119"/>
        <v>705.54376092486461</v>
      </c>
      <c r="V109" s="11">
        <f t="shared" si="120"/>
        <v>0</v>
      </c>
      <c r="W109" s="11">
        <f t="shared" si="151"/>
        <v>705.54376092486461</v>
      </c>
      <c r="X109" s="11">
        <f t="shared" si="121"/>
        <v>8.8758130369153676</v>
      </c>
      <c r="Y109" s="11">
        <f t="shared" si="108"/>
        <v>7.1874916789181507</v>
      </c>
      <c r="Z109" s="11">
        <f t="shared" si="109"/>
        <v>-7.9701446004615333</v>
      </c>
      <c r="AA109" s="11">
        <f t="shared" si="122"/>
        <v>31.897416173231221</v>
      </c>
      <c r="AB109" s="11">
        <f t="shared" si="123"/>
        <v>22.943500237461958</v>
      </c>
      <c r="AC109" s="11">
        <f t="shared" si="124"/>
        <v>0</v>
      </c>
      <c r="AD109" s="11">
        <f t="shared" si="125"/>
        <v>0</v>
      </c>
      <c r="AE109" s="11">
        <f t="shared" si="152"/>
        <v>0</v>
      </c>
      <c r="AF109" s="11" t="str">
        <f t="shared" si="126"/>
        <v>Section 3</v>
      </c>
      <c r="AG109" s="11">
        <f t="shared" si="127"/>
        <v>8.8758130369153676</v>
      </c>
      <c r="AH109" s="11">
        <f t="shared" si="128"/>
        <v>7.1874916789181507</v>
      </c>
      <c r="AI109" s="11">
        <f t="shared" si="129"/>
        <v>22.943500237461958</v>
      </c>
      <c r="AJ109" s="11">
        <f t="shared" si="130"/>
        <v>2753.2200284954351</v>
      </c>
      <c r="AK109" s="11">
        <f t="shared" si="131"/>
        <v>0</v>
      </c>
      <c r="AL109" s="11">
        <f t="shared" si="153"/>
        <v>2753.2200284954351</v>
      </c>
      <c r="AM109" s="11">
        <f t="shared" si="132"/>
        <v>11.421037330330133</v>
      </c>
      <c r="AN109" s="11">
        <f t="shared" si="110"/>
        <v>5.0154609924141278</v>
      </c>
      <c r="AO109" s="11">
        <f t="shared" si="133"/>
        <v>1.0170681674548419</v>
      </c>
      <c r="AP109" s="11">
        <f t="shared" si="134"/>
        <v>526.19065013345084</v>
      </c>
      <c r="AQ109" s="11">
        <f t="shared" si="135"/>
        <v>0</v>
      </c>
      <c r="AR109" s="11"/>
      <c r="AS109" s="11"/>
      <c r="AT109" s="11">
        <f t="shared" si="136"/>
        <v>526.19065013345084</v>
      </c>
      <c r="AU109" s="11">
        <f t="shared" si="154"/>
        <v>39</v>
      </c>
      <c r="AV109" s="11"/>
      <c r="AW109" s="11">
        <f t="shared" si="137"/>
        <v>0</v>
      </c>
      <c r="AX109" s="11">
        <f t="shared" si="138"/>
        <v>0</v>
      </c>
      <c r="AY109" s="11">
        <f t="shared" si="139"/>
        <v>0.1911182704932598</v>
      </c>
      <c r="AZ109" s="11">
        <f>(AL109-AX109*COS(RADIANS(w))-AW109*SIN(RADIANS(D109))-AX109*SIN(RADIANS(w))*COS(RADIANS(D109-f))/SIN(RADIANS(D109-f))-AW109*COS(RADIANS(D109))*COS(RADIANS(D109-f))/SIN(RADIANS(D109-f)))*AY109</f>
        <v>526.19065013345107</v>
      </c>
      <c r="BA109" s="11">
        <f t="shared" si="155"/>
        <v>39</v>
      </c>
      <c r="BB109" s="11">
        <f t="shared" si="140"/>
        <v>509.97762861436576</v>
      </c>
      <c r="BC109" s="11">
        <f t="shared" si="141"/>
        <v>129.61257115238453</v>
      </c>
      <c r="BD109" s="11">
        <f t="shared" si="142"/>
        <v>2672.7127178043661</v>
      </c>
      <c r="BE109" s="11">
        <f t="shared" si="143"/>
        <v>2623.607457343051</v>
      </c>
      <c r="BF109" s="11">
        <f t="shared" si="144"/>
        <v>509.97762861436581</v>
      </c>
      <c r="BG109" s="11">
        <f t="shared" si="145"/>
        <v>0.35079376675563406</v>
      </c>
      <c r="BH109" s="11">
        <f t="shared" si="146"/>
        <v>0.33998508574291053</v>
      </c>
      <c r="BI109" s="12">
        <f t="shared" si="156"/>
        <v>8.6408380768256368E-2</v>
      </c>
    </row>
    <row r="110" spans="4:61">
      <c r="D110" s="10">
        <v>38.5</v>
      </c>
      <c r="E110" s="11">
        <f t="shared" si="105"/>
        <v>-0.98377133530773042</v>
      </c>
      <c r="F110" s="11">
        <f t="shared" si="111"/>
        <v>6.2858614945947728</v>
      </c>
      <c r="G110" s="11">
        <f t="shared" si="106"/>
        <v>5</v>
      </c>
      <c r="H110" s="11">
        <f t="shared" si="112"/>
        <v>15.714653736486932</v>
      </c>
      <c r="I110" s="11">
        <f t="shared" si="147"/>
        <v>14.730882401179201</v>
      </c>
      <c r="J110" s="11">
        <f t="shared" si="148"/>
        <v>0</v>
      </c>
      <c r="K110" s="11">
        <f t="shared" si="113"/>
        <v>0</v>
      </c>
      <c r="L110" s="11">
        <f t="shared" si="149"/>
        <v>0</v>
      </c>
      <c r="M110" s="11">
        <f t="shared" si="114"/>
        <v>10.607067251869305</v>
      </c>
      <c r="N110" s="11">
        <f>TAN(RADIANS(D110))*(h0ft/(TAN(RADIANS(D110))-TAN(RADIANS(B))))</f>
        <v>8.4372422626479651</v>
      </c>
      <c r="O110" s="11">
        <f t="shared" si="115"/>
        <v>3.5696725155675875</v>
      </c>
      <c r="P110" s="11">
        <f t="shared" si="116"/>
        <v>6.1193738490853926</v>
      </c>
      <c r="Q110" s="11">
        <f t="shared" si="107"/>
        <v>2.6056217349975409E-2</v>
      </c>
      <c r="R110" s="11">
        <f t="shared" si="150"/>
        <v>10.922080320781582</v>
      </c>
      <c r="S110" s="11">
        <f t="shared" si="117"/>
        <v>14.893239509441431</v>
      </c>
      <c r="T110" s="11">
        <f t="shared" si="118"/>
        <v>24.857604712265257</v>
      </c>
      <c r="U110" s="11">
        <f t="shared" si="119"/>
        <v>1284.4056919431812</v>
      </c>
      <c r="V110" s="11">
        <f t="shared" si="120"/>
        <v>0</v>
      </c>
      <c r="W110" s="11">
        <f t="shared" si="151"/>
        <v>1284.4056919431812</v>
      </c>
      <c r="X110" s="11">
        <f t="shared" si="121"/>
        <v>9.0359154374463877</v>
      </c>
      <c r="Y110" s="11">
        <f t="shared" si="108"/>
        <v>7.1874916789181507</v>
      </c>
      <c r="Z110" s="11">
        <f t="shared" si="109"/>
        <v>-7.9701446004615333</v>
      </c>
      <c r="AA110" s="11">
        <f t="shared" si="122"/>
        <v>32.472783509026989</v>
      </c>
      <c r="AB110" s="11">
        <f t="shared" si="123"/>
        <v>23.518867573257726</v>
      </c>
      <c r="AC110" s="11">
        <f t="shared" si="124"/>
        <v>0</v>
      </c>
      <c r="AD110" s="11">
        <f t="shared" si="125"/>
        <v>0</v>
      </c>
      <c r="AE110" s="11">
        <f t="shared" si="152"/>
        <v>0</v>
      </c>
      <c r="AF110" s="11" t="str">
        <f t="shared" si="126"/>
        <v>Section 3</v>
      </c>
      <c r="AG110" s="11">
        <f t="shared" si="127"/>
        <v>9.0359154374463877</v>
      </c>
      <c r="AH110" s="11">
        <f t="shared" si="128"/>
        <v>7.1874916789181507</v>
      </c>
      <c r="AI110" s="11">
        <f t="shared" si="129"/>
        <v>23.518867573257726</v>
      </c>
      <c r="AJ110" s="11">
        <f t="shared" si="130"/>
        <v>2822.2641087909269</v>
      </c>
      <c r="AK110" s="11">
        <f t="shared" si="131"/>
        <v>0</v>
      </c>
      <c r="AL110" s="11">
        <f t="shared" si="153"/>
        <v>2822.2641087909269</v>
      </c>
      <c r="AM110" s="11">
        <f t="shared" si="132"/>
        <v>11.545899896811839</v>
      </c>
      <c r="AN110" s="11">
        <f t="shared" si="110"/>
        <v>5.0154609924141278</v>
      </c>
      <c r="AO110" s="11">
        <f t="shared" si="133"/>
        <v>1.0148411010865312</v>
      </c>
      <c r="AP110" s="11">
        <f t="shared" si="134"/>
        <v>515.42624151488508</v>
      </c>
      <c r="AQ110" s="11">
        <f t="shared" si="135"/>
        <v>0</v>
      </c>
      <c r="AR110" s="11"/>
      <c r="AS110" s="11"/>
      <c r="AT110" s="11">
        <f t="shared" si="136"/>
        <v>515.42624151488508</v>
      </c>
      <c r="AU110" s="11">
        <f t="shared" si="154"/>
        <v>38.5</v>
      </c>
      <c r="AV110" s="11"/>
      <c r="AW110" s="11">
        <f t="shared" si="137"/>
        <v>0</v>
      </c>
      <c r="AX110" s="11">
        <f t="shared" si="138"/>
        <v>0</v>
      </c>
      <c r="AY110" s="11">
        <f t="shared" si="139"/>
        <v>0.1826286348996928</v>
      </c>
      <c r="AZ110" s="11">
        <f>(AL110-AX110*COS(RADIANS(w))-AW110*SIN(RADIANS(D110))-AX110*SIN(RADIANS(w))*COS(RADIANS(D110-f))/SIN(RADIANS(D110-f))-AW110*COS(RADIANS(D110))*COS(RADIANS(D110-f))/SIN(RADIANS(D110-f)))*AY110</f>
        <v>515.42624151488508</v>
      </c>
      <c r="BA110" s="11">
        <f t="shared" si="155"/>
        <v>38.5</v>
      </c>
      <c r="BB110" s="11">
        <f t="shared" si="140"/>
        <v>499.54489367439663</v>
      </c>
      <c r="BC110" s="11">
        <f t="shared" si="141"/>
        <v>126.9610556272923</v>
      </c>
      <c r="BD110" s="11">
        <f t="shared" si="142"/>
        <v>2741.2047806009264</v>
      </c>
      <c r="BE110" s="11">
        <f t="shared" si="143"/>
        <v>2695.3030531636346</v>
      </c>
      <c r="BF110" s="11">
        <f t="shared" si="144"/>
        <v>499.54489367439663</v>
      </c>
      <c r="BG110" s="11">
        <f t="shared" si="145"/>
        <v>0.34361749434325672</v>
      </c>
      <c r="BH110" s="11">
        <f t="shared" si="146"/>
        <v>0.33302992911626444</v>
      </c>
      <c r="BI110" s="12">
        <f t="shared" si="156"/>
        <v>8.4640703751528198E-2</v>
      </c>
    </row>
    <row r="111" spans="4:61">
      <c r="D111" s="10">
        <v>38</v>
      </c>
      <c r="E111" s="11">
        <f t="shared" si="105"/>
        <v>-0.98377133530773042</v>
      </c>
      <c r="F111" s="11">
        <f t="shared" si="111"/>
        <v>6.3997081609653943</v>
      </c>
      <c r="G111" s="11">
        <f t="shared" si="106"/>
        <v>5</v>
      </c>
      <c r="H111" s="11">
        <f t="shared" si="112"/>
        <v>15.999270402413487</v>
      </c>
      <c r="I111" s="11">
        <f t="shared" si="147"/>
        <v>15.015499067105756</v>
      </c>
      <c r="J111" s="11">
        <f t="shared" si="148"/>
        <v>0</v>
      </c>
      <c r="K111" s="11">
        <f t="shared" si="113"/>
        <v>0</v>
      </c>
      <c r="L111" s="11">
        <f t="shared" si="149"/>
        <v>0</v>
      </c>
      <c r="M111" s="11">
        <f t="shared" si="114"/>
        <v>10.9445458445756</v>
      </c>
      <c r="N111" s="11">
        <f>TAN(RADIANS(D111))*(h0ft/(TAN(RADIANS(D111))-TAN(RADIANS(B))))</f>
        <v>8.5508163570107385</v>
      </c>
      <c r="O111" s="11">
        <f t="shared" si="115"/>
        <v>3.6832466099303609</v>
      </c>
      <c r="P111" s="11">
        <f t="shared" si="116"/>
        <v>6.23020516689171</v>
      </c>
      <c r="Q111" s="11">
        <f t="shared" si="107"/>
        <v>2.6056217349975409E-2</v>
      </c>
      <c r="R111" s="11">
        <f t="shared" si="150"/>
        <v>11.473691030062255</v>
      </c>
      <c r="S111" s="11">
        <f t="shared" si="117"/>
        <v>15.162979094232972</v>
      </c>
      <c r="T111" s="11">
        <f t="shared" si="118"/>
        <v>25.678955006337475</v>
      </c>
      <c r="U111" s="11">
        <f t="shared" si="119"/>
        <v>1891.867158814513</v>
      </c>
      <c r="V111" s="11">
        <f t="shared" si="120"/>
        <v>0</v>
      </c>
      <c r="W111" s="11">
        <f t="shared" si="151"/>
        <v>1891.867158814513</v>
      </c>
      <c r="X111" s="11">
        <f t="shared" si="121"/>
        <v>9.1995698308886702</v>
      </c>
      <c r="Y111" s="11">
        <f t="shared" si="108"/>
        <v>7.1874916789181507</v>
      </c>
      <c r="Z111" s="11">
        <f t="shared" si="109"/>
        <v>-7.9701446004615333</v>
      </c>
      <c r="AA111" s="11">
        <f t="shared" si="122"/>
        <v>33.06091580456939</v>
      </c>
      <c r="AB111" s="11">
        <f t="shared" si="123"/>
        <v>24.106999868800127</v>
      </c>
      <c r="AC111" s="11">
        <f t="shared" si="124"/>
        <v>0</v>
      </c>
      <c r="AD111" s="11">
        <f t="shared" si="125"/>
        <v>0</v>
      </c>
      <c r="AE111" s="11">
        <f t="shared" si="152"/>
        <v>0</v>
      </c>
      <c r="AF111" s="11" t="str">
        <f t="shared" si="126"/>
        <v>Section 3</v>
      </c>
      <c r="AG111" s="11">
        <f t="shared" si="127"/>
        <v>9.1995698308886702</v>
      </c>
      <c r="AH111" s="11">
        <f t="shared" si="128"/>
        <v>7.1874916789181507</v>
      </c>
      <c r="AI111" s="11">
        <f t="shared" si="129"/>
        <v>24.106999868800127</v>
      </c>
      <c r="AJ111" s="11">
        <f t="shared" si="130"/>
        <v>2892.8399842560152</v>
      </c>
      <c r="AK111" s="11">
        <f t="shared" si="131"/>
        <v>0</v>
      </c>
      <c r="AL111" s="11">
        <f t="shared" si="153"/>
        <v>2892.8399842560152</v>
      </c>
      <c r="AM111" s="11">
        <f t="shared" si="132"/>
        <v>11.674421686229886</v>
      </c>
      <c r="AN111" s="11">
        <f t="shared" si="110"/>
        <v>5.0154609924141278</v>
      </c>
      <c r="AO111" s="11">
        <f t="shared" si="133"/>
        <v>1.01262122732966</v>
      </c>
      <c r="AP111" s="11">
        <f t="shared" si="134"/>
        <v>503.72807356775616</v>
      </c>
      <c r="AQ111" s="11">
        <f t="shared" si="135"/>
        <v>0</v>
      </c>
      <c r="AR111" s="11"/>
      <c r="AS111" s="11"/>
      <c r="AT111" s="11">
        <f t="shared" si="136"/>
        <v>503.72807356775616</v>
      </c>
      <c r="AU111" s="11">
        <f t="shared" si="154"/>
        <v>38</v>
      </c>
      <c r="AV111" s="11"/>
      <c r="AW111" s="11">
        <f t="shared" si="137"/>
        <v>0</v>
      </c>
      <c r="AX111" s="11">
        <f t="shared" si="138"/>
        <v>0</v>
      </c>
      <c r="AY111" s="11">
        <f t="shared" si="139"/>
        <v>0.17412925578643981</v>
      </c>
      <c r="AZ111" s="11">
        <f>(AL111-AX111*COS(RADIANS(w))-AW111*SIN(RADIANS(D111))-AX111*SIN(RADIANS(w))*COS(RADIANS(D111-f))/SIN(RADIANS(D111-f))-AW111*COS(RADIANS(D111))*COS(RADIANS(D111-f))/SIN(RADIANS(D111-f)))*AY111</f>
        <v>503.72807356775621</v>
      </c>
      <c r="BA111" s="11">
        <f t="shared" si="155"/>
        <v>38</v>
      </c>
      <c r="BB111" s="11">
        <f t="shared" si="140"/>
        <v>488.20717046077374</v>
      </c>
      <c r="BC111" s="11">
        <f t="shared" si="141"/>
        <v>124.0795342148247</v>
      </c>
      <c r="BD111" s="11">
        <f t="shared" si="142"/>
        <v>2811.4730429085766</v>
      </c>
      <c r="BE111" s="11">
        <f t="shared" si="143"/>
        <v>2768.7604500411903</v>
      </c>
      <c r="BF111" s="11">
        <f t="shared" si="144"/>
        <v>488.20717046077374</v>
      </c>
      <c r="BG111" s="11">
        <f t="shared" si="145"/>
        <v>0.33581871571183747</v>
      </c>
      <c r="BH111" s="11">
        <f t="shared" si="146"/>
        <v>0.32547144697384917</v>
      </c>
      <c r="BI111" s="12">
        <f t="shared" si="156"/>
        <v>8.2719689476549799E-2</v>
      </c>
    </row>
    <row r="112" spans="4:61">
      <c r="D112" s="10">
        <v>37.5</v>
      </c>
      <c r="E112" s="11">
        <f t="shared" si="105"/>
        <v>-0.98377133530773042</v>
      </c>
      <c r="F112" s="11">
        <f t="shared" si="111"/>
        <v>6.5161268642060284</v>
      </c>
      <c r="G112" s="11">
        <f t="shared" si="106"/>
        <v>5</v>
      </c>
      <c r="H112" s="11">
        <f t="shared" si="112"/>
        <v>16.29031716051507</v>
      </c>
      <c r="I112" s="11">
        <f t="shared" si="147"/>
        <v>15.306545825207339</v>
      </c>
      <c r="J112" s="11">
        <f t="shared" si="148"/>
        <v>0</v>
      </c>
      <c r="K112" s="11">
        <f t="shared" si="113"/>
        <v>0</v>
      </c>
      <c r="L112" s="11">
        <f t="shared" si="149"/>
        <v>0</v>
      </c>
      <c r="M112" s="11">
        <f t="shared" si="114"/>
        <v>11.29917577534898</v>
      </c>
      <c r="N112" s="11">
        <f>TAN(RADIANS(D112))*(h0ft/(TAN(RADIANS(D112))-TAN(RADIANS(B))))</f>
        <v>8.6701625143433674</v>
      </c>
      <c r="O112" s="11">
        <f t="shared" si="115"/>
        <v>3.8025927672629898</v>
      </c>
      <c r="P112" s="11">
        <f t="shared" si="116"/>
        <v>6.3435403984693988</v>
      </c>
      <c r="Q112" s="11">
        <f t="shared" si="107"/>
        <v>2.6056217349975409E-2</v>
      </c>
      <c r="R112" s="11">
        <f t="shared" si="150"/>
        <v>12.06095041903016</v>
      </c>
      <c r="S112" s="11">
        <f t="shared" si="117"/>
        <v>15.438812666485925</v>
      </c>
      <c r="T112" s="11">
        <f t="shared" si="118"/>
        <v>26.542047967558332</v>
      </c>
      <c r="U112" s="11">
        <f t="shared" si="119"/>
        <v>2530.201034206596</v>
      </c>
      <c r="V112" s="11">
        <f t="shared" si="120"/>
        <v>0</v>
      </c>
      <c r="W112" s="11">
        <f t="shared" si="151"/>
        <v>2530.201034206596</v>
      </c>
      <c r="X112" s="11">
        <f t="shared" si="121"/>
        <v>9.36692152305117</v>
      </c>
      <c r="Y112" s="11">
        <f t="shared" si="108"/>
        <v>7.1874916789181507</v>
      </c>
      <c r="Z112" s="11">
        <f t="shared" si="109"/>
        <v>-7.9701446004615333</v>
      </c>
      <c r="AA112" s="11">
        <f t="shared" si="122"/>
        <v>33.662335252004809</v>
      </c>
      <c r="AB112" s="11">
        <f t="shared" si="123"/>
        <v>24.708419316235545</v>
      </c>
      <c r="AC112" s="11">
        <f t="shared" si="124"/>
        <v>0</v>
      </c>
      <c r="AD112" s="11">
        <f t="shared" si="125"/>
        <v>0</v>
      </c>
      <c r="AE112" s="11">
        <f t="shared" si="152"/>
        <v>0</v>
      </c>
      <c r="AF112" s="11" t="str">
        <f t="shared" si="126"/>
        <v>Section 3</v>
      </c>
      <c r="AG112" s="11">
        <f t="shared" si="127"/>
        <v>9.36692152305117</v>
      </c>
      <c r="AH112" s="11">
        <f t="shared" si="128"/>
        <v>7.1874916789181507</v>
      </c>
      <c r="AI112" s="11">
        <f t="shared" si="129"/>
        <v>24.708419316235545</v>
      </c>
      <c r="AJ112" s="11">
        <f t="shared" si="130"/>
        <v>2965.0103179482653</v>
      </c>
      <c r="AK112" s="11">
        <f t="shared" si="131"/>
        <v>0</v>
      </c>
      <c r="AL112" s="11">
        <f t="shared" si="153"/>
        <v>2965.0103179482653</v>
      </c>
      <c r="AM112" s="11">
        <f t="shared" si="132"/>
        <v>11.806746184005013</v>
      </c>
      <c r="AN112" s="11">
        <f t="shared" si="110"/>
        <v>5.0154609924141278</v>
      </c>
      <c r="AO112" s="11">
        <f t="shared" si="133"/>
        <v>1.0104081748809426</v>
      </c>
      <c r="AP112" s="11">
        <f t="shared" si="134"/>
        <v>491.06150850101409</v>
      </c>
      <c r="AQ112" s="11">
        <f t="shared" si="135"/>
        <v>0</v>
      </c>
      <c r="AR112" s="11"/>
      <c r="AS112" s="11"/>
      <c r="AT112" s="11">
        <f t="shared" si="136"/>
        <v>491.06150850101409</v>
      </c>
      <c r="AU112" s="11">
        <f t="shared" si="154"/>
        <v>37.5</v>
      </c>
      <c r="AV112" s="11"/>
      <c r="AW112" s="11">
        <f t="shared" si="137"/>
        <v>0</v>
      </c>
      <c r="AX112" s="11">
        <f t="shared" si="138"/>
        <v>0</v>
      </c>
      <c r="AY112" s="11">
        <f t="shared" si="139"/>
        <v>0.1656188194450601</v>
      </c>
      <c r="AZ112" s="11">
        <f>(AL112-AX112*COS(RADIANS(w))-AW112*SIN(RADIANS(D112))-AX112*SIN(RADIANS(w))*COS(RADIANS(D112-f))/SIN(RADIANS(D112-f))-AW112*COS(RADIANS(D112))*COS(RADIANS(D112-f))/SIN(RADIANS(D112-f)))*AY112</f>
        <v>491.06150850101398</v>
      </c>
      <c r="BA112" s="11">
        <f t="shared" si="155"/>
        <v>37.5</v>
      </c>
      <c r="BB112" s="11">
        <f t="shared" si="140"/>
        <v>475.93088844438199</v>
      </c>
      <c r="BC112" s="11">
        <f t="shared" si="141"/>
        <v>120.95947484935886</v>
      </c>
      <c r="BD112" s="11">
        <f t="shared" si="142"/>
        <v>2883.5976502811654</v>
      </c>
      <c r="BE112" s="11">
        <f t="shared" si="143"/>
        <v>2844.0508430989062</v>
      </c>
      <c r="BF112" s="11">
        <f t="shared" si="144"/>
        <v>475.93088844438199</v>
      </c>
      <c r="BG112" s="11">
        <f t="shared" si="145"/>
        <v>0.32737433900067597</v>
      </c>
      <c r="BH112" s="11">
        <f t="shared" si="146"/>
        <v>0.31728725896292131</v>
      </c>
      <c r="BI112" s="12">
        <f t="shared" si="156"/>
        <v>8.0639649899572563E-2</v>
      </c>
    </row>
    <row r="113" spans="4:61">
      <c r="D113" s="10">
        <v>37</v>
      </c>
      <c r="E113" s="11">
        <f t="shared" si="105"/>
        <v>-0.98377133530773042</v>
      </c>
      <c r="F113" s="11">
        <f t="shared" si="111"/>
        <v>6.63522410810205</v>
      </c>
      <c r="G113" s="11">
        <f t="shared" si="106"/>
        <v>5</v>
      </c>
      <c r="H113" s="11">
        <f t="shared" si="112"/>
        <v>16.588060270255124</v>
      </c>
      <c r="I113" s="11">
        <f t="shared" si="147"/>
        <v>15.604288934947393</v>
      </c>
      <c r="J113" s="11">
        <f t="shared" si="148"/>
        <v>0</v>
      </c>
      <c r="K113" s="11">
        <f t="shared" si="113"/>
        <v>0</v>
      </c>
      <c r="L113" s="11">
        <f t="shared" si="149"/>
        <v>0</v>
      </c>
      <c r="M113" s="11">
        <f t="shared" si="114"/>
        <v>11.672356952598275</v>
      </c>
      <c r="N113" s="11">
        <f>TAN(RADIANS(D113))*(h0ft/(TAN(RADIANS(D113))-TAN(RADIANS(B))))</f>
        <v>8.7957518558759382</v>
      </c>
      <c r="O113" s="11">
        <f t="shared" si="115"/>
        <v>3.9281821087955611</v>
      </c>
      <c r="P113" s="11">
        <f t="shared" si="116"/>
        <v>6.4594832267391835</v>
      </c>
      <c r="Q113" s="11">
        <f t="shared" si="107"/>
        <v>2.6056217349975409E-2</v>
      </c>
      <c r="R113" s="11">
        <f t="shared" si="150"/>
        <v>12.687013221670941</v>
      </c>
      <c r="S113" s="11">
        <f t="shared" si="117"/>
        <v>15.720992568124394</v>
      </c>
      <c r="T113" s="11">
        <f t="shared" si="118"/>
        <v>27.450290671837582</v>
      </c>
      <c r="U113" s="11">
        <f t="shared" si="119"/>
        <v>3201.9271532553271</v>
      </c>
      <c r="V113" s="11">
        <f t="shared" si="120"/>
        <v>0</v>
      </c>
      <c r="W113" s="11">
        <f t="shared" si="151"/>
        <v>3201.9271532553271</v>
      </c>
      <c r="X113" s="11">
        <f t="shared" si="121"/>
        <v>9.5381236129481177</v>
      </c>
      <c r="Y113" s="11">
        <f t="shared" si="108"/>
        <v>7.1874916789181507</v>
      </c>
      <c r="Z113" s="11">
        <f t="shared" si="109"/>
        <v>-7.9701446004615333</v>
      </c>
      <c r="AA113" s="11">
        <f t="shared" si="122"/>
        <v>34.277592050278663</v>
      </c>
      <c r="AB113" s="11">
        <f t="shared" si="123"/>
        <v>25.3236761145094</v>
      </c>
      <c r="AC113" s="11">
        <f t="shared" si="124"/>
        <v>0</v>
      </c>
      <c r="AD113" s="11">
        <f t="shared" si="125"/>
        <v>0</v>
      </c>
      <c r="AE113" s="11">
        <f t="shared" si="152"/>
        <v>0</v>
      </c>
      <c r="AF113" s="11" t="str">
        <f t="shared" si="126"/>
        <v>Section 3</v>
      </c>
      <c r="AG113" s="11">
        <f t="shared" si="127"/>
        <v>9.5381236129481177</v>
      </c>
      <c r="AH113" s="11">
        <f t="shared" si="128"/>
        <v>7.1874916789181507</v>
      </c>
      <c r="AI113" s="11">
        <f t="shared" si="129"/>
        <v>25.3236761145094</v>
      </c>
      <c r="AJ113" s="11">
        <f t="shared" si="130"/>
        <v>3038.841133741128</v>
      </c>
      <c r="AK113" s="11">
        <f t="shared" si="131"/>
        <v>0</v>
      </c>
      <c r="AL113" s="11">
        <f t="shared" si="153"/>
        <v>3038.841133741128</v>
      </c>
      <c r="AM113" s="11">
        <f t="shared" si="132"/>
        <v>11.94302468767423</v>
      </c>
      <c r="AN113" s="11">
        <f t="shared" si="110"/>
        <v>5.0154609924141278</v>
      </c>
      <c r="AO113" s="11">
        <f t="shared" si="133"/>
        <v>1.008201576787453</v>
      </c>
      <c r="AP113" s="11">
        <f t="shared" si="134"/>
        <v>477.38980307529869</v>
      </c>
      <c r="AQ113" s="11">
        <f t="shared" si="135"/>
        <v>0</v>
      </c>
      <c r="AR113" s="11"/>
      <c r="AS113" s="11"/>
      <c r="AT113" s="11">
        <f t="shared" si="136"/>
        <v>477.38980307529869</v>
      </c>
      <c r="AU113" s="11">
        <f t="shared" si="154"/>
        <v>37</v>
      </c>
      <c r="AV113" s="11"/>
      <c r="AW113" s="11">
        <f t="shared" si="137"/>
        <v>0</v>
      </c>
      <c r="AX113" s="11">
        <f t="shared" si="138"/>
        <v>0</v>
      </c>
      <c r="AY113" s="11">
        <f t="shared" si="139"/>
        <v>0.15709600537346372</v>
      </c>
      <c r="AZ113" s="11">
        <f>(AL113-AX113*COS(RADIANS(w))-AW113*SIN(RADIANS(D113))-AX113*SIN(RADIANS(w))*COS(RADIANS(D113-f))/SIN(RADIANS(D113-f))-AW113*COS(RADIANS(D113))*COS(RADIANS(D113-f))/SIN(RADIANS(D113-f)))*AY113</f>
        <v>477.3898030752988</v>
      </c>
      <c r="BA113" s="11">
        <f t="shared" si="155"/>
        <v>37</v>
      </c>
      <c r="BB113" s="11">
        <f t="shared" si="140"/>
        <v>462.68043652101142</v>
      </c>
      <c r="BC113" s="11">
        <f t="shared" si="141"/>
        <v>117.59182684608184</v>
      </c>
      <c r="BD113" s="11">
        <f t="shared" si="142"/>
        <v>2957.6630469636093</v>
      </c>
      <c r="BE113" s="11">
        <f t="shared" si="143"/>
        <v>2921.2493068950462</v>
      </c>
      <c r="BF113" s="11">
        <f t="shared" si="144"/>
        <v>462.68043652101147</v>
      </c>
      <c r="BG113" s="11">
        <f t="shared" si="145"/>
        <v>0.31825986871686585</v>
      </c>
      <c r="BH113" s="11">
        <f t="shared" si="146"/>
        <v>0.30845362434734092</v>
      </c>
      <c r="BI113" s="12">
        <f t="shared" si="156"/>
        <v>7.8394551230721227E-2</v>
      </c>
    </row>
    <row r="114" spans="4:61">
      <c r="D114" s="10">
        <v>36.5</v>
      </c>
      <c r="E114" s="11">
        <f t="shared" si="105"/>
        <v>-0.98377133530773042</v>
      </c>
      <c r="F114" s="11">
        <f t="shared" si="111"/>
        <v>6.7571121897290425</v>
      </c>
      <c r="G114" s="11">
        <f t="shared" si="106"/>
        <v>5</v>
      </c>
      <c r="H114" s="11">
        <f t="shared" si="112"/>
        <v>16.892780474322606</v>
      </c>
      <c r="I114" s="11">
        <f t="shared" si="147"/>
        <v>15.909009139014875</v>
      </c>
      <c r="J114" s="11">
        <f t="shared" si="148"/>
        <v>0</v>
      </c>
      <c r="K114" s="11">
        <f t="shared" si="113"/>
        <v>0</v>
      </c>
      <c r="L114" s="11">
        <f t="shared" si="149"/>
        <v>0</v>
      </c>
      <c r="M114" s="11">
        <f t="shared" si="114"/>
        <v>12.065645648706559</v>
      </c>
      <c r="N114" s="11">
        <f>TAN(RADIANS(D114))*(h0ft/(TAN(RADIANS(D114))-TAN(RADIANS(B))))</f>
        <v>8.9281081251296985</v>
      </c>
      <c r="O114" s="11">
        <f t="shared" si="115"/>
        <v>4.0605383780493209</v>
      </c>
      <c r="P114" s="11">
        <f t="shared" si="116"/>
        <v>6.5781429744706257</v>
      </c>
      <c r="Q114" s="11">
        <f t="shared" si="107"/>
        <v>2.6056217349975409E-2</v>
      </c>
      <c r="R114" s="11">
        <f t="shared" si="150"/>
        <v>13.355401002066746</v>
      </c>
      <c r="S114" s="11">
        <f t="shared" si="117"/>
        <v>16.009784867251273</v>
      </c>
      <c r="T114" s="11">
        <f t="shared" si="118"/>
        <v>28.407470751360265</v>
      </c>
      <c r="U114" s="11">
        <f t="shared" si="119"/>
        <v>3909.8468062502379</v>
      </c>
      <c r="V114" s="11">
        <f t="shared" si="120"/>
        <v>0</v>
      </c>
      <c r="W114" s="11">
        <f t="shared" si="151"/>
        <v>3909.8468062502379</v>
      </c>
      <c r="X114" s="11">
        <f t="shared" si="121"/>
        <v>9.7133375274387781</v>
      </c>
      <c r="Y114" s="11">
        <f t="shared" si="108"/>
        <v>7.1874916789181507</v>
      </c>
      <c r="Z114" s="11">
        <f t="shared" si="109"/>
        <v>-7.9701446004615333</v>
      </c>
      <c r="AA114" s="11">
        <f t="shared" si="122"/>
        <v>34.907266326494813</v>
      </c>
      <c r="AB114" s="11">
        <f t="shared" si="123"/>
        <v>25.95335039072555</v>
      </c>
      <c r="AC114" s="11">
        <f t="shared" si="124"/>
        <v>0</v>
      </c>
      <c r="AD114" s="11">
        <f t="shared" si="125"/>
        <v>0</v>
      </c>
      <c r="AE114" s="11">
        <f t="shared" si="152"/>
        <v>0</v>
      </c>
      <c r="AF114" s="11" t="str">
        <f t="shared" si="126"/>
        <v>Section 3</v>
      </c>
      <c r="AG114" s="11">
        <f t="shared" si="127"/>
        <v>9.7133375274387781</v>
      </c>
      <c r="AH114" s="11">
        <f t="shared" si="128"/>
        <v>7.1874916789181507</v>
      </c>
      <c r="AI114" s="11">
        <f t="shared" si="129"/>
        <v>25.95335039072555</v>
      </c>
      <c r="AJ114" s="11">
        <f t="shared" si="130"/>
        <v>3114.4020468870658</v>
      </c>
      <c r="AK114" s="11">
        <f t="shared" si="131"/>
        <v>0</v>
      </c>
      <c r="AL114" s="11">
        <f t="shared" si="153"/>
        <v>3114.4020468870658</v>
      </c>
      <c r="AM114" s="11">
        <f t="shared" si="132"/>
        <v>12.083416841128512</v>
      </c>
      <c r="AN114" s="11">
        <f t="shared" si="110"/>
        <v>5.0154609924141278</v>
      </c>
      <c r="AO114" s="11">
        <f t="shared" si="133"/>
        <v>1.0060010701943731</v>
      </c>
      <c r="AP114" s="11">
        <f t="shared" si="134"/>
        <v>462.67396556657133</v>
      </c>
      <c r="AQ114" s="11">
        <f t="shared" si="135"/>
        <v>0</v>
      </c>
      <c r="AR114" s="11"/>
      <c r="AS114" s="11"/>
      <c r="AT114" s="11">
        <f t="shared" si="136"/>
        <v>462.67396556657133</v>
      </c>
      <c r="AU114" s="11">
        <f t="shared" si="154"/>
        <v>36.5</v>
      </c>
      <c r="AV114" s="11"/>
      <c r="AW114" s="11">
        <f t="shared" si="137"/>
        <v>0</v>
      </c>
      <c r="AX114" s="11">
        <f t="shared" si="138"/>
        <v>0</v>
      </c>
      <c r="AY114" s="11">
        <f t="shared" si="139"/>
        <v>0.14855948544890893</v>
      </c>
      <c r="AZ114" s="11">
        <f>(AL114-AX114*COS(RADIANS(w))-AW114*SIN(RADIANS(D114))-AX114*SIN(RADIANS(w))*COS(RADIANS(D114-f))/SIN(RADIANS(D114-f))-AW114*COS(RADIANS(D114))*COS(RADIANS(D114-f))/SIN(RADIANS(D114-f)))*AY114</f>
        <v>462.67396556657121</v>
      </c>
      <c r="BA114" s="11">
        <f t="shared" si="155"/>
        <v>36.5</v>
      </c>
      <c r="BB114" s="11">
        <f t="shared" si="140"/>
        <v>448.41802438223266</v>
      </c>
      <c r="BC114" s="11">
        <f t="shared" si="141"/>
        <v>113.96698566792114</v>
      </c>
      <c r="BD114" s="11">
        <f t="shared" si="142"/>
        <v>3033.7582766568589</v>
      </c>
      <c r="BE114" s="11">
        <f t="shared" si="143"/>
        <v>3000.4350612191442</v>
      </c>
      <c r="BF114" s="11">
        <f t="shared" si="144"/>
        <v>448.41802438223266</v>
      </c>
      <c r="BG114" s="11">
        <f t="shared" si="145"/>
        <v>0.30844931037771411</v>
      </c>
      <c r="BH114" s="11">
        <f t="shared" si="146"/>
        <v>0.29894534958815505</v>
      </c>
      <c r="BI114" s="12">
        <f t="shared" si="156"/>
        <v>7.5977990445280752E-2</v>
      </c>
    </row>
    <row r="115" spans="4:61">
      <c r="D115" s="10">
        <v>36</v>
      </c>
      <c r="E115" s="11">
        <f t="shared" si="105"/>
        <v>-0.98377133530773042</v>
      </c>
      <c r="F115" s="11">
        <f t="shared" si="111"/>
        <v>6.8819096023558677</v>
      </c>
      <c r="G115" s="11">
        <f t="shared" si="106"/>
        <v>5</v>
      </c>
      <c r="H115" s="11">
        <f t="shared" si="112"/>
        <v>17.204774005889668</v>
      </c>
      <c r="I115" s="11">
        <f t="shared" si="147"/>
        <v>16.221002670581939</v>
      </c>
      <c r="J115" s="11">
        <f t="shared" si="148"/>
        <v>0</v>
      </c>
      <c r="K115" s="11">
        <f t="shared" si="113"/>
        <v>0</v>
      </c>
      <c r="L115" s="11">
        <f t="shared" si="149"/>
        <v>0</v>
      </c>
      <c r="M115" s="11">
        <f t="shared" si="114"/>
        <v>12.480776966518379</v>
      </c>
      <c r="N115" s="11">
        <f>TAN(RADIANS(D115))*(h0ft/(TAN(RADIANS(D115))-TAN(RADIANS(B))))</f>
        <v>9.0678152487253421</v>
      </c>
      <c r="O115" s="11">
        <f t="shared" si="115"/>
        <v>4.2002455016449645</v>
      </c>
      <c r="P115" s="11">
        <f t="shared" si="116"/>
        <v>6.6996349965138746</v>
      </c>
      <c r="Q115" s="11">
        <f t="shared" si="107"/>
        <v>2.6056217349975409E-2</v>
      </c>
      <c r="R115" s="11">
        <f t="shared" si="150"/>
        <v>14.07005587838529</v>
      </c>
      <c r="S115" s="11">
        <f t="shared" si="117"/>
        <v>16.305470312755943</v>
      </c>
      <c r="T115" s="11">
        <f t="shared" si="118"/>
        <v>29.417811073183479</v>
      </c>
      <c r="U115" s="11">
        <f t="shared" si="119"/>
        <v>4657.0831783115145</v>
      </c>
      <c r="V115" s="11">
        <f t="shared" si="120"/>
        <v>0</v>
      </c>
      <c r="W115" s="11">
        <f t="shared" si="151"/>
        <v>4657.0831783115145</v>
      </c>
      <c r="X115" s="11">
        <f t="shared" si="121"/>
        <v>9.8927336003999429</v>
      </c>
      <c r="Y115" s="11">
        <f t="shared" si="108"/>
        <v>7.1874916789181507</v>
      </c>
      <c r="Z115" s="11">
        <f t="shared" si="109"/>
        <v>-7.9701446004615333</v>
      </c>
      <c r="AA115" s="11">
        <f t="shared" si="122"/>
        <v>35.551970217314292</v>
      </c>
      <c r="AB115" s="11">
        <f t="shared" si="123"/>
        <v>26.598054281545028</v>
      </c>
      <c r="AC115" s="11">
        <f t="shared" si="124"/>
        <v>0</v>
      </c>
      <c r="AD115" s="11">
        <f t="shared" si="125"/>
        <v>0</v>
      </c>
      <c r="AE115" s="11">
        <f t="shared" si="152"/>
        <v>0</v>
      </c>
      <c r="AF115" s="11" t="str">
        <f t="shared" si="126"/>
        <v>Section 3</v>
      </c>
      <c r="AG115" s="11">
        <f t="shared" si="127"/>
        <v>9.8927336003999429</v>
      </c>
      <c r="AH115" s="11">
        <f t="shared" si="128"/>
        <v>7.1874916789181507</v>
      </c>
      <c r="AI115" s="11">
        <f t="shared" si="129"/>
        <v>26.598054281545028</v>
      </c>
      <c r="AJ115" s="11">
        <f t="shared" si="130"/>
        <v>3191.7665137854033</v>
      </c>
      <c r="AK115" s="11">
        <f t="shared" si="131"/>
        <v>0</v>
      </c>
      <c r="AL115" s="11">
        <f t="shared" si="153"/>
        <v>3191.7665137854033</v>
      </c>
      <c r="AM115" s="11">
        <f t="shared" si="132"/>
        <v>12.22809121339057</v>
      </c>
      <c r="AN115" s="11">
        <f t="shared" si="110"/>
        <v>5.0154609924141278</v>
      </c>
      <c r="AO115" s="11">
        <f t="shared" si="133"/>
        <v>1.0038062960983551</v>
      </c>
      <c r="AP115" s="11">
        <f t="shared" si="134"/>
        <v>446.87260058646848</v>
      </c>
      <c r="AQ115" s="11">
        <f t="shared" si="135"/>
        <v>0</v>
      </c>
      <c r="AR115" s="11"/>
      <c r="AS115" s="11"/>
      <c r="AT115" s="11">
        <f t="shared" si="136"/>
        <v>446.87260058646848</v>
      </c>
      <c r="AU115" s="11">
        <f t="shared" si="154"/>
        <v>36</v>
      </c>
      <c r="AV115" s="11"/>
      <c r="AW115" s="11">
        <f t="shared" si="137"/>
        <v>0</v>
      </c>
      <c r="AX115" s="11">
        <f t="shared" si="138"/>
        <v>0</v>
      </c>
      <c r="AY115" s="11">
        <f t="shared" si="139"/>
        <v>0.14000792309099139</v>
      </c>
      <c r="AZ115" s="11">
        <f>(AL115-AX115*COS(RADIANS(w))-AW115*SIN(RADIANS(D115))-AX115*SIN(RADIANS(w))*COS(RADIANS(D115-f))/SIN(RADIANS(D115-f))-AW115*COS(RADIANS(D115))*COS(RADIANS(D115-f))/SIN(RADIANS(D115-f)))*AY115</f>
        <v>446.87260058646842</v>
      </c>
      <c r="BA115" s="11">
        <f t="shared" si="155"/>
        <v>36</v>
      </c>
      <c r="BB115" s="11">
        <f t="shared" si="140"/>
        <v>433.10353211715881</v>
      </c>
      <c r="BC115" s="11">
        <f t="shared" si="141"/>
        <v>110.07475470131436</v>
      </c>
      <c r="BD115" s="11">
        <f t="shared" si="142"/>
        <v>3111.9773083265154</v>
      </c>
      <c r="BE115" s="11">
        <f t="shared" si="143"/>
        <v>3081.691759084089</v>
      </c>
      <c r="BF115" s="11">
        <f t="shared" si="144"/>
        <v>433.10353211715881</v>
      </c>
      <c r="BG115" s="11">
        <f t="shared" si="145"/>
        <v>0.29791506705764559</v>
      </c>
      <c r="BH115" s="11">
        <f t="shared" si="146"/>
        <v>0.28873568807810585</v>
      </c>
      <c r="BI115" s="12">
        <f t="shared" si="156"/>
        <v>7.3383169800876238E-2</v>
      </c>
    </row>
    <row r="116" spans="4:61">
      <c r="D116" s="10">
        <v>35.5</v>
      </c>
      <c r="E116" s="11">
        <f t="shared" si="105"/>
        <v>-0.98377133530773042</v>
      </c>
      <c r="F116" s="11">
        <f t="shared" si="111"/>
        <v>7.0097414723816804</v>
      </c>
      <c r="G116" s="11">
        <f t="shared" si="106"/>
        <v>5</v>
      </c>
      <c r="H116" s="11">
        <f t="shared" si="112"/>
        <v>17.524353680954199</v>
      </c>
      <c r="I116" s="11">
        <f t="shared" si="147"/>
        <v>16.54058234564647</v>
      </c>
      <c r="J116" s="11">
        <f t="shared" si="148"/>
        <v>0</v>
      </c>
      <c r="K116" s="11">
        <f t="shared" si="113"/>
        <v>0</v>
      </c>
      <c r="L116" s="11">
        <f t="shared" si="149"/>
        <v>0</v>
      </c>
      <c r="M116" s="11">
        <f t="shared" si="114"/>
        <v>12.919691293947748</v>
      </c>
      <c r="N116" s="11">
        <f>TAN(RADIANS(D116))*(h0ft/(TAN(RADIANS(D116))-TAN(RADIANS(B))))</f>
        <v>9.2155262393422195</v>
      </c>
      <c r="O116" s="11">
        <f t="shared" si="115"/>
        <v>4.3479564922618419</v>
      </c>
      <c r="P116" s="11">
        <f t="shared" si="116"/>
        <v>6.8240811051639465</v>
      </c>
      <c r="Q116" s="11">
        <f t="shared" si="107"/>
        <v>2.6056217349975409E-2</v>
      </c>
      <c r="R116" s="11">
        <f t="shared" si="150"/>
        <v>14.835403872459473</v>
      </c>
      <c r="S116" s="11">
        <f t="shared" si="117"/>
        <v>16.608345369559427</v>
      </c>
      <c r="T116" s="11">
        <f t="shared" si="118"/>
        <v>30.486034124061145</v>
      </c>
      <c r="U116" s="11">
        <f t="shared" si="119"/>
        <v>5447.1289676843789</v>
      </c>
      <c r="V116" s="11">
        <f t="shared" si="120"/>
        <v>0</v>
      </c>
      <c r="W116" s="11">
        <f t="shared" si="151"/>
        <v>5447.1289676843789</v>
      </c>
      <c r="X116" s="11">
        <f t="shared" si="121"/>
        <v>10.076491700822158</v>
      </c>
      <c r="Y116" s="11">
        <f t="shared" si="108"/>
        <v>7.1874916789181507</v>
      </c>
      <c r="Z116" s="11">
        <f t="shared" si="109"/>
        <v>-7.9701446004615333</v>
      </c>
      <c r="AA116" s="11">
        <f t="shared" si="122"/>
        <v>36.212350126173533</v>
      </c>
      <c r="AB116" s="11">
        <f t="shared" si="123"/>
        <v>27.25843419040427</v>
      </c>
      <c r="AC116" s="11">
        <f t="shared" si="124"/>
        <v>329.36970005831762</v>
      </c>
      <c r="AD116" s="11">
        <f t="shared" si="125"/>
        <v>0</v>
      </c>
      <c r="AE116" s="11">
        <f t="shared" si="152"/>
        <v>329.36970005831762</v>
      </c>
      <c r="AF116" s="11" t="str">
        <f t="shared" si="126"/>
        <v>Section 3</v>
      </c>
      <c r="AG116" s="11">
        <f t="shared" si="127"/>
        <v>10.076491700822158</v>
      </c>
      <c r="AH116" s="11">
        <f t="shared" si="128"/>
        <v>7.1874916789181507</v>
      </c>
      <c r="AI116" s="11">
        <f t="shared" si="129"/>
        <v>27.25843419040427</v>
      </c>
      <c r="AJ116" s="11">
        <f t="shared" si="130"/>
        <v>3271.0121028485123</v>
      </c>
      <c r="AK116" s="11">
        <f t="shared" si="131"/>
        <v>329.36970005831762</v>
      </c>
      <c r="AL116" s="11">
        <f t="shared" si="153"/>
        <v>3600.3818029068298</v>
      </c>
      <c r="AM116" s="11">
        <f t="shared" si="132"/>
        <v>12.377225926323534</v>
      </c>
      <c r="AN116" s="11">
        <f t="shared" si="110"/>
        <v>5.0154609924141278</v>
      </c>
      <c r="AO116" s="11">
        <f t="shared" si="133"/>
        <v>1.0016168991061214</v>
      </c>
      <c r="AP116" s="11">
        <f t="shared" si="134"/>
        <v>429.94174056260641</v>
      </c>
      <c r="AQ116" s="11">
        <f t="shared" si="135"/>
        <v>-342.44946153774447</v>
      </c>
      <c r="AR116" s="11"/>
      <c r="AS116" s="11"/>
      <c r="AT116" s="11">
        <f t="shared" si="136"/>
        <v>87.492279024861944</v>
      </c>
      <c r="AU116" s="11">
        <f t="shared" si="154"/>
        <v>35.5</v>
      </c>
      <c r="AV116" s="11"/>
      <c r="AW116" s="11">
        <f t="shared" si="137"/>
        <v>0</v>
      </c>
      <c r="AX116" s="11">
        <f t="shared" si="138"/>
        <v>0</v>
      </c>
      <c r="AY116" s="11">
        <f t="shared" si="139"/>
        <v>0.13143997241349184</v>
      </c>
      <c r="AZ116" s="11">
        <f>(AL116-AX116*COS(RADIANS(w))-AW116*SIN(RADIANS(D116))-AX116*SIN(RADIANS(w))*COS(RADIANS(D116-f))/SIN(RADIANS(D116-f))-AW116*COS(RADIANS(D116))*COS(RADIANS(D116-f))/SIN(RADIANS(D116-f)))*AY116</f>
        <v>473.23408485211172</v>
      </c>
      <c r="BA116" s="11">
        <f t="shared" si="155"/>
        <v>35.5</v>
      </c>
      <c r="BB116" s="11">
        <f t="shared" si="140"/>
        <v>458.65276456577436</v>
      </c>
      <c r="BC116" s="11">
        <f t="shared" si="141"/>
        <v>116.56818014358819</v>
      </c>
      <c r="BD116" s="11">
        <f t="shared" si="142"/>
        <v>3513.8753131826643</v>
      </c>
      <c r="BE116" s="11">
        <f t="shared" si="143"/>
        <v>3483.8136227632413</v>
      </c>
      <c r="BF116" s="11">
        <f t="shared" si="144"/>
        <v>458.65276456577436</v>
      </c>
      <c r="BG116" s="11">
        <f t="shared" si="145"/>
        <v>0.31548938990140779</v>
      </c>
      <c r="BH116" s="11">
        <f t="shared" si="146"/>
        <v>0.30576850971051622</v>
      </c>
      <c r="BI116" s="12">
        <f t="shared" si="156"/>
        <v>7.7712120095725451E-2</v>
      </c>
    </row>
    <row r="117" spans="4:61">
      <c r="D117" s="10">
        <v>35</v>
      </c>
      <c r="E117" s="11">
        <f t="shared" si="105"/>
        <v>-0.98377133530773042</v>
      </c>
      <c r="F117" s="11">
        <f t="shared" si="111"/>
        <v>7.1407400337105731</v>
      </c>
      <c r="G117" s="11">
        <f t="shared" si="106"/>
        <v>5</v>
      </c>
      <c r="H117" s="11">
        <f t="shared" si="112"/>
        <v>17.851850084276432</v>
      </c>
      <c r="I117" s="11">
        <f t="shared" si="147"/>
        <v>16.868078748968703</v>
      </c>
      <c r="J117" s="11">
        <f t="shared" si="148"/>
        <v>0</v>
      </c>
      <c r="K117" s="11">
        <f t="shared" si="113"/>
        <v>0</v>
      </c>
      <c r="L117" s="11">
        <f t="shared" si="149"/>
        <v>0</v>
      </c>
      <c r="M117" s="11">
        <f t="shared" si="114"/>
        <v>13.384565597830324</v>
      </c>
      <c r="N117" s="11">
        <f>TAN(RADIANS(D117))*(h0ft/(TAN(RADIANS(D117))-TAN(RADIANS(B))))</f>
        <v>9.3719737272631427</v>
      </c>
      <c r="O117" s="11">
        <f t="shared" si="115"/>
        <v>4.5044039801827651</v>
      </c>
      <c r="P117" s="11">
        <f t="shared" si="116"/>
        <v>6.9516100319710601</v>
      </c>
      <c r="Q117" s="11">
        <f t="shared" si="107"/>
        <v>2.6056217349975409E-2</v>
      </c>
      <c r="R117" s="11">
        <f t="shared" si="150"/>
        <v>15.65642994834444</v>
      </c>
      <c r="S117" s="11">
        <f t="shared" si="117"/>
        <v>16.918723342561393</v>
      </c>
      <c r="T117" s="11">
        <f t="shared" si="118"/>
        <v>31.617438172948077</v>
      </c>
      <c r="U117" s="11">
        <f t="shared" si="119"/>
        <v>6283.9027146730159</v>
      </c>
      <c r="V117" s="11">
        <f t="shared" si="120"/>
        <v>0</v>
      </c>
      <c r="W117" s="11">
        <f t="shared" si="151"/>
        <v>6283.9027146730159</v>
      </c>
      <c r="X117" s="11">
        <f t="shared" si="121"/>
        <v>10.264801914722492</v>
      </c>
      <c r="Y117" s="11">
        <f t="shared" si="108"/>
        <v>7.1874916789181507</v>
      </c>
      <c r="Z117" s="11">
        <f t="shared" si="109"/>
        <v>-7.9701446004615333</v>
      </c>
      <c r="AA117" s="11">
        <f t="shared" si="122"/>
        <v>36.889089173905504</v>
      </c>
      <c r="AB117" s="11">
        <f t="shared" si="123"/>
        <v>27.93517323813624</v>
      </c>
      <c r="AC117" s="11">
        <f t="shared" si="124"/>
        <v>668.32808507891775</v>
      </c>
      <c r="AD117" s="11">
        <f t="shared" si="125"/>
        <v>0</v>
      </c>
      <c r="AE117" s="11">
        <f t="shared" si="152"/>
        <v>668.32808507891775</v>
      </c>
      <c r="AF117" s="11" t="str">
        <f t="shared" si="126"/>
        <v>Section 3</v>
      </c>
      <c r="AG117" s="11">
        <f t="shared" si="127"/>
        <v>10.264801914722492</v>
      </c>
      <c r="AH117" s="11">
        <f t="shared" si="128"/>
        <v>7.1874916789181507</v>
      </c>
      <c r="AI117" s="11">
        <f t="shared" si="129"/>
        <v>27.93517323813624</v>
      </c>
      <c r="AJ117" s="11">
        <f t="shared" si="130"/>
        <v>3352.2207885763487</v>
      </c>
      <c r="AK117" s="11">
        <f t="shared" si="131"/>
        <v>668.32808507891775</v>
      </c>
      <c r="AL117" s="11">
        <f t="shared" si="153"/>
        <v>4020.5488736552666</v>
      </c>
      <c r="AM117" s="11">
        <f t="shared" si="132"/>
        <v>12.531009336163157</v>
      </c>
      <c r="AN117" s="11">
        <f t="shared" si="110"/>
        <v>5.0154609924141278</v>
      </c>
      <c r="AO117" s="11">
        <f t="shared" si="133"/>
        <v>0.99943252719795084</v>
      </c>
      <c r="AP117" s="11">
        <f t="shared" si="134"/>
        <v>411.83466254487092</v>
      </c>
      <c r="AQ117" s="11">
        <f t="shared" si="135"/>
        <v>-649.4793952436853</v>
      </c>
      <c r="AR117" s="11"/>
      <c r="AS117" s="11"/>
      <c r="AT117" s="11">
        <f t="shared" si="136"/>
        <v>-237.64473269881438</v>
      </c>
      <c r="AU117" s="11">
        <f t="shared" si="154"/>
        <v>35</v>
      </c>
      <c r="AV117" s="11"/>
      <c r="AW117" s="11">
        <f t="shared" si="137"/>
        <v>0</v>
      </c>
      <c r="AX117" s="11">
        <f t="shared" si="138"/>
        <v>0</v>
      </c>
      <c r="AY117" s="11">
        <f t="shared" si="139"/>
        <v>0.12285427736392401</v>
      </c>
      <c r="AZ117" s="11">
        <f>(AL117-AX117*COS(RADIANS(w))-AW117*SIN(RADIANS(D117))-AX117*SIN(RADIANS(w))*COS(RADIANS(D117-f))/SIN(RADIANS(D117-f))-AW117*COS(RADIANS(D117))*COS(RADIANS(D117-f))/SIN(RADIANS(D117-f)))*AY117</f>
        <v>493.9416264792564</v>
      </c>
      <c r="BA117" s="11">
        <f t="shared" si="155"/>
        <v>35</v>
      </c>
      <c r="BB117" s="11">
        <f t="shared" si="140"/>
        <v>478.72226403477146</v>
      </c>
      <c r="BC117" s="11">
        <f t="shared" si="141"/>
        <v>121.66891257176523</v>
      </c>
      <c r="BD117" s="11">
        <f t="shared" si="142"/>
        <v>3928.1598690762403</v>
      </c>
      <c r="BE117" s="11">
        <f t="shared" si="143"/>
        <v>3898.8799610835017</v>
      </c>
      <c r="BF117" s="11">
        <f t="shared" si="144"/>
        <v>478.72226403477146</v>
      </c>
      <c r="BG117" s="11">
        <f t="shared" si="145"/>
        <v>0.32929441765283762</v>
      </c>
      <c r="BH117" s="11">
        <f t="shared" si="146"/>
        <v>0.31914817602318096</v>
      </c>
      <c r="BI117" s="12">
        <f t="shared" si="156"/>
        <v>8.1112608381176829E-2</v>
      </c>
    </row>
    <row r="118" spans="4:61">
      <c r="D118" s="10">
        <v>34.5</v>
      </c>
      <c r="E118" s="11">
        <f t="shared" si="105"/>
        <v>-0.98377133530773042</v>
      </c>
      <c r="F118" s="11">
        <f t="shared" si="111"/>
        <v>7.2750451433622256</v>
      </c>
      <c r="G118" s="11">
        <f t="shared" si="106"/>
        <v>5</v>
      </c>
      <c r="H118" s="11">
        <f t="shared" si="112"/>
        <v>18.187612858405565</v>
      </c>
      <c r="I118" s="11">
        <f t="shared" si="147"/>
        <v>17.203841523097836</v>
      </c>
      <c r="J118" s="11">
        <f t="shared" si="148"/>
        <v>0</v>
      </c>
      <c r="K118" s="11">
        <f t="shared" si="113"/>
        <v>0</v>
      </c>
      <c r="L118" s="11">
        <f t="shared" si="149"/>
        <v>0</v>
      </c>
      <c r="M118" s="11">
        <f t="shared" si="114"/>
        <v>13.877850622262537</v>
      </c>
      <c r="N118" s="11">
        <f>TAN(RADIANS(D118))*(h0ft/(TAN(RADIANS(D118))-TAN(RADIANS(B))))</f>
        <v>9.5379824789985896</v>
      </c>
      <c r="O118" s="11">
        <f t="shared" si="115"/>
        <v>4.670412731918212</v>
      </c>
      <c r="P118" s="11">
        <f t="shared" si="116"/>
        <v>7.0823579296947994</v>
      </c>
      <c r="Q118" s="11">
        <f t="shared" si="107"/>
        <v>2.6056217349975409E-2</v>
      </c>
      <c r="R118" s="11">
        <f t="shared" si="150"/>
        <v>16.538767323424249</v>
      </c>
      <c r="S118" s="11">
        <f t="shared" si="117"/>
        <v>17.236935598288611</v>
      </c>
      <c r="T118" s="11">
        <f t="shared" si="118"/>
        <v>32.817987803755102</v>
      </c>
      <c r="U118" s="11">
        <f t="shared" si="119"/>
        <v>7171.8157586509997</v>
      </c>
      <c r="V118" s="11">
        <f t="shared" si="120"/>
        <v>0</v>
      </c>
      <c r="W118" s="11">
        <f t="shared" si="151"/>
        <v>7171.8157586509997</v>
      </c>
      <c r="X118" s="11">
        <f t="shared" si="121"/>
        <v>10.45786528633398</v>
      </c>
      <c r="Y118" s="11">
        <f t="shared" si="108"/>
        <v>7.1874916789181507</v>
      </c>
      <c r="Z118" s="11">
        <f t="shared" si="109"/>
        <v>-7.9701446004615333</v>
      </c>
      <c r="AA118" s="11">
        <f t="shared" si="122"/>
        <v>37.582909862386231</v>
      </c>
      <c r="AB118" s="11">
        <f t="shared" si="123"/>
        <v>28.628993926616968</v>
      </c>
      <c r="AC118" s="11">
        <f t="shared" si="124"/>
        <v>1015.8421539795974</v>
      </c>
      <c r="AD118" s="11">
        <f t="shared" si="125"/>
        <v>0</v>
      </c>
      <c r="AE118" s="11">
        <f t="shared" si="152"/>
        <v>1015.8421539795974</v>
      </c>
      <c r="AF118" s="11" t="str">
        <f t="shared" si="126"/>
        <v>Section 3</v>
      </c>
      <c r="AG118" s="11">
        <f t="shared" si="127"/>
        <v>10.45786528633398</v>
      </c>
      <c r="AH118" s="11">
        <f t="shared" si="128"/>
        <v>7.1874916789181507</v>
      </c>
      <c r="AI118" s="11">
        <f t="shared" si="129"/>
        <v>28.628993926616968</v>
      </c>
      <c r="AJ118" s="11">
        <f t="shared" si="130"/>
        <v>3435.4792711940363</v>
      </c>
      <c r="AK118" s="11">
        <f t="shared" si="131"/>
        <v>1015.8421539795974</v>
      </c>
      <c r="AL118" s="11">
        <f t="shared" si="153"/>
        <v>4451.3214251736335</v>
      </c>
      <c r="AM118" s="11">
        <f t="shared" si="132"/>
        <v>12.689640774333485</v>
      </c>
      <c r="AN118" s="11">
        <f t="shared" si="110"/>
        <v>5.0154609924141278</v>
      </c>
      <c r="AO118" s="11">
        <f t="shared" si="133"/>
        <v>0.99725283149571076</v>
      </c>
      <c r="AP118" s="11">
        <f t="shared" si="134"/>
        <v>392.50168884867162</v>
      </c>
      <c r="AQ118" s="11">
        <f t="shared" si="135"/>
        <v>-918.04889452480097</v>
      </c>
      <c r="AR118" s="11"/>
      <c r="AS118" s="11"/>
      <c r="AT118" s="11">
        <f t="shared" si="136"/>
        <v>-525.54720567612935</v>
      </c>
      <c r="AU118" s="11">
        <f t="shared" si="154"/>
        <v>34.5</v>
      </c>
      <c r="AV118" s="11"/>
      <c r="AW118" s="11">
        <f t="shared" si="137"/>
        <v>0</v>
      </c>
      <c r="AX118" s="11">
        <f t="shared" si="138"/>
        <v>0</v>
      </c>
      <c r="AY118" s="11">
        <f t="shared" si="139"/>
        <v>0.11424947084959521</v>
      </c>
      <c r="AZ118" s="11">
        <f>(AL118-AX118*COS(RADIANS(w))-AW118*SIN(RADIANS(D118))-AX118*SIN(RADIANS(w))*COS(RADIANS(D118-f))/SIN(RADIANS(D118-f))-AW118*COS(RADIANS(D118))*COS(RADIANS(D118-f))/SIN(RADIANS(D118-f)))*AY118</f>
        <v>508.56111740755364</v>
      </c>
      <c r="BA118" s="11">
        <f t="shared" si="155"/>
        <v>34.5</v>
      </c>
      <c r="BB118" s="11">
        <f t="shared" si="140"/>
        <v>492.89129823040258</v>
      </c>
      <c r="BC118" s="11">
        <f t="shared" si="141"/>
        <v>125.27002142399398</v>
      </c>
      <c r="BD118" s="11">
        <f t="shared" si="142"/>
        <v>4354.0397999737534</v>
      </c>
      <c r="BE118" s="11">
        <f t="shared" si="143"/>
        <v>4326.0514037496396</v>
      </c>
      <c r="BF118" s="11">
        <f t="shared" si="144"/>
        <v>492.89129823040264</v>
      </c>
      <c r="BG118" s="11">
        <f t="shared" si="145"/>
        <v>0.33904074493836911</v>
      </c>
      <c r="BH118" s="11">
        <f t="shared" si="146"/>
        <v>0.32859419882026841</v>
      </c>
      <c r="BI118" s="12">
        <f t="shared" si="156"/>
        <v>8.3513347615995992E-2</v>
      </c>
    </row>
    <row r="119" spans="4:61">
      <c r="D119" s="10">
        <v>34</v>
      </c>
      <c r="E119" s="11">
        <f t="shared" si="105"/>
        <v>-0.98377133530773042</v>
      </c>
      <c r="F119" s="11">
        <f t="shared" si="111"/>
        <v>7.4128048425637001</v>
      </c>
      <c r="G119" s="11">
        <f t="shared" si="106"/>
        <v>5</v>
      </c>
      <c r="H119" s="11">
        <f t="shared" si="112"/>
        <v>18.532012106409251</v>
      </c>
      <c r="I119" s="11">
        <f t="shared" si="147"/>
        <v>17.548240771101522</v>
      </c>
      <c r="J119" s="11">
        <f t="shared" si="148"/>
        <v>0</v>
      </c>
      <c r="K119" s="11">
        <f t="shared" si="113"/>
        <v>0</v>
      </c>
      <c r="L119" s="11">
        <f t="shared" si="149"/>
        <v>0</v>
      </c>
      <c r="M119" s="11">
        <f t="shared" si="114"/>
        <v>14.402315333356531</v>
      </c>
      <c r="N119" s="11">
        <f>TAN(RADIANS(D119))*(h0ft/(TAN(RADIANS(D119))-TAN(RADIANS(B))))</f>
        <v>9.7144843545992554</v>
      </c>
      <c r="O119" s="11">
        <f t="shared" si="115"/>
        <v>4.8469146075188769</v>
      </c>
      <c r="P119" s="11">
        <f t="shared" si="116"/>
        <v>7.2164689185347974</v>
      </c>
      <c r="Q119" s="11">
        <f t="shared" si="107"/>
        <v>2.6056217349975409E-2</v>
      </c>
      <c r="R119" s="11">
        <f t="shared" si="150"/>
        <v>17.488804307976132</v>
      </c>
      <c r="S119" s="11">
        <f t="shared" si="117"/>
        <v>17.563332894302913</v>
      </c>
      <c r="T119" s="11">
        <f t="shared" si="118"/>
        <v>34.094422084321295</v>
      </c>
      <c r="U119" s="11">
        <f t="shared" si="119"/>
        <v>8115.8522386201894</v>
      </c>
      <c r="V119" s="11">
        <f t="shared" si="120"/>
        <v>0</v>
      </c>
      <c r="W119" s="11">
        <f t="shared" si="151"/>
        <v>8115.8522386201894</v>
      </c>
      <c r="X119" s="11">
        <f t="shared" si="121"/>
        <v>10.655894624674152</v>
      </c>
      <c r="Y119" s="11">
        <f t="shared" si="108"/>
        <v>7.1874916789181507</v>
      </c>
      <c r="Z119" s="11">
        <f t="shared" si="109"/>
        <v>-7.9701446004615333</v>
      </c>
      <c r="AA119" s="11">
        <f t="shared" si="122"/>
        <v>38.294576973137062</v>
      </c>
      <c r="AB119" s="11">
        <f t="shared" si="123"/>
        <v>29.340661037367799</v>
      </c>
      <c r="AC119" s="11">
        <f t="shared" si="124"/>
        <v>1372.2949629919067</v>
      </c>
      <c r="AD119" s="11">
        <f t="shared" si="125"/>
        <v>0</v>
      </c>
      <c r="AE119" s="11">
        <f t="shared" si="152"/>
        <v>1372.2949629919067</v>
      </c>
      <c r="AF119" s="11" t="str">
        <f t="shared" si="126"/>
        <v>Section 3</v>
      </c>
      <c r="AG119" s="11">
        <f t="shared" si="127"/>
        <v>10.655894624674152</v>
      </c>
      <c r="AH119" s="11">
        <f t="shared" si="128"/>
        <v>7.1874916789181507</v>
      </c>
      <c r="AI119" s="11">
        <f t="shared" si="129"/>
        <v>29.340661037367799</v>
      </c>
      <c r="AJ119" s="11">
        <f t="shared" si="130"/>
        <v>3520.8793244841359</v>
      </c>
      <c r="AK119" s="11">
        <f t="shared" si="131"/>
        <v>1372.2949629919067</v>
      </c>
      <c r="AL119" s="11">
        <f t="shared" si="153"/>
        <v>4893.1742874760421</v>
      </c>
      <c r="AM119" s="11">
        <f t="shared" si="132"/>
        <v>12.853331353648251</v>
      </c>
      <c r="AN119" s="11">
        <f t="shared" si="110"/>
        <v>5.0154609924141278</v>
      </c>
      <c r="AO119" s="11">
        <f t="shared" si="133"/>
        <v>0.99507746603509784</v>
      </c>
      <c r="AP119" s="11">
        <f t="shared" si="134"/>
        <v>371.88996987053082</v>
      </c>
      <c r="AQ119" s="11">
        <f t="shared" si="135"/>
        <v>-1146.5583947181233</v>
      </c>
      <c r="AR119" s="11"/>
      <c r="AS119" s="11"/>
      <c r="AT119" s="11">
        <f t="shared" si="136"/>
        <v>-774.66842484759241</v>
      </c>
      <c r="AU119" s="11">
        <f t="shared" si="154"/>
        <v>34</v>
      </c>
      <c r="AV119" s="11"/>
      <c r="AW119" s="11">
        <f t="shared" si="137"/>
        <v>0</v>
      </c>
      <c r="AX119" s="11">
        <f t="shared" si="138"/>
        <v>0</v>
      </c>
      <c r="AY119" s="11">
        <f t="shared" si="139"/>
        <v>0.10562417384896271</v>
      </c>
      <c r="AZ119" s="11">
        <f>(AL119-AX119*COS(RADIANS(w))-AW119*SIN(RADIANS(D119))-AX119*SIN(RADIANS(w))*COS(RADIANS(D119-f))/SIN(RADIANS(D119-f))-AW119*COS(RADIANS(D119))*COS(RADIANS(D119-f))/SIN(RADIANS(D119-f)))*AY119</f>
        <v>516.83749161364369</v>
      </c>
      <c r="BA119" s="11">
        <f t="shared" si="155"/>
        <v>34</v>
      </c>
      <c r="BB119" s="11">
        <f t="shared" si="140"/>
        <v>500.91266024068619</v>
      </c>
      <c r="BC119" s="11">
        <f t="shared" si="141"/>
        <v>127.30867821198241</v>
      </c>
      <c r="BD119" s="11">
        <f t="shared" si="142"/>
        <v>4792.1173294020346</v>
      </c>
      <c r="BE119" s="11">
        <f t="shared" si="143"/>
        <v>4765.8656092640595</v>
      </c>
      <c r="BF119" s="11">
        <f t="shared" si="144"/>
        <v>500.91266024068619</v>
      </c>
      <c r="BG119" s="11">
        <f t="shared" si="145"/>
        <v>0.34455832774242912</v>
      </c>
      <c r="BH119" s="11">
        <f t="shared" si="146"/>
        <v>0.33394177349379078</v>
      </c>
      <c r="BI119" s="12">
        <f t="shared" si="156"/>
        <v>8.4872452141321608E-2</v>
      </c>
    </row>
    <row r="120" spans="4:61">
      <c r="D120" s="10">
        <v>33.5</v>
      </c>
      <c r="E120" s="11">
        <f t="shared" si="105"/>
        <v>-0.98377133530773042</v>
      </c>
      <c r="F120" s="11">
        <f t="shared" si="111"/>
        <v>7.5541759680745049</v>
      </c>
      <c r="G120" s="11">
        <f t="shared" si="106"/>
        <v>5</v>
      </c>
      <c r="H120" s="11">
        <f t="shared" si="112"/>
        <v>18.885439920186261</v>
      </c>
      <c r="I120" s="11">
        <f t="shared" si="147"/>
        <v>17.901668584878532</v>
      </c>
      <c r="J120" s="11">
        <f t="shared" si="148"/>
        <v>0</v>
      </c>
      <c r="K120" s="11">
        <f t="shared" si="113"/>
        <v>0</v>
      </c>
      <c r="L120" s="11">
        <f t="shared" si="149"/>
        <v>0</v>
      </c>
      <c r="M120" s="11">
        <f t="shared" si="114"/>
        <v>14.961100312589515</v>
      </c>
      <c r="N120" s="11">
        <f>TAN(RADIANS(D120))*(h0ft/(TAN(RADIANS(D120))-TAN(RADIANS(B))))</f>
        <v>9.9025362765033478</v>
      </c>
      <c r="O120" s="11">
        <f t="shared" si="115"/>
        <v>5.0349665294229702</v>
      </c>
      <c r="P120" s="11">
        <f t="shared" si="116"/>
        <v>7.3540956812642166</v>
      </c>
      <c r="Q120" s="11">
        <f t="shared" si="107"/>
        <v>2.6056217349975409E-2</v>
      </c>
      <c r="R120" s="11">
        <f t="shared" si="150"/>
        <v>18.513812804669673</v>
      </c>
      <c r="S120" s="11">
        <f t="shared" si="117"/>
        <v>17.89828682762808</v>
      </c>
      <c r="T120" s="11">
        <f t="shared" si="118"/>
        <v>35.454384514339999</v>
      </c>
      <c r="U120" s="11">
        <f t="shared" si="119"/>
        <v>9121.6652012395607</v>
      </c>
      <c r="V120" s="11">
        <f t="shared" si="120"/>
        <v>0</v>
      </c>
      <c r="W120" s="11">
        <f t="shared" si="151"/>
        <v>9121.6652012395607</v>
      </c>
      <c r="X120" s="11">
        <f t="shared" si="121"/>
        <v>10.859115382323793</v>
      </c>
      <c r="Y120" s="11">
        <f t="shared" si="108"/>
        <v>7.1874916789181507</v>
      </c>
      <c r="Z120" s="11">
        <f t="shared" si="109"/>
        <v>-7.9701446004615333</v>
      </c>
      <c r="AA120" s="11">
        <f t="shared" si="122"/>
        <v>39.024900725432175</v>
      </c>
      <c r="AB120" s="11">
        <f t="shared" si="123"/>
        <v>30.070984789662912</v>
      </c>
      <c r="AC120" s="11">
        <f t="shared" si="124"/>
        <v>1738.0923267612602</v>
      </c>
      <c r="AD120" s="11">
        <f t="shared" si="125"/>
        <v>0</v>
      </c>
      <c r="AE120" s="11">
        <f t="shared" si="152"/>
        <v>1738.0923267612602</v>
      </c>
      <c r="AF120" s="11" t="str">
        <f t="shared" si="126"/>
        <v>Section 3</v>
      </c>
      <c r="AG120" s="11">
        <f t="shared" si="127"/>
        <v>10.859115382323793</v>
      </c>
      <c r="AH120" s="11">
        <f t="shared" si="128"/>
        <v>7.1874916789181507</v>
      </c>
      <c r="AI120" s="11">
        <f t="shared" si="129"/>
        <v>30.070984789662912</v>
      </c>
      <c r="AJ120" s="11">
        <f t="shared" si="130"/>
        <v>3608.5181747595493</v>
      </c>
      <c r="AK120" s="11">
        <f t="shared" si="131"/>
        <v>1738.0923267612602</v>
      </c>
      <c r="AL120" s="11">
        <f t="shared" si="153"/>
        <v>5346.6105015208095</v>
      </c>
      <c r="AM120" s="11">
        <f t="shared" si="132"/>
        <v>13.022304846728897</v>
      </c>
      <c r="AN120" s="11">
        <f t="shared" si="110"/>
        <v>5.0154609924141278</v>
      </c>
      <c r="AO120" s="11">
        <f t="shared" si="133"/>
        <v>0.99290608754176879</v>
      </c>
      <c r="AP120" s="11">
        <f t="shared" si="134"/>
        <v>349.94324721218874</v>
      </c>
      <c r="AQ120" s="11">
        <f t="shared" si="135"/>
        <v>-1333.2971376784424</v>
      </c>
      <c r="AR120" s="11"/>
      <c r="AS120" s="11"/>
      <c r="AT120" s="11">
        <f t="shared" si="136"/>
        <v>-983.35389046625369</v>
      </c>
      <c r="AU120" s="11">
        <f t="shared" si="154"/>
        <v>33.5</v>
      </c>
      <c r="AV120" s="11"/>
      <c r="AW120" s="11">
        <f t="shared" si="137"/>
        <v>0</v>
      </c>
      <c r="AX120" s="11">
        <f t="shared" si="138"/>
        <v>0</v>
      </c>
      <c r="AY120" s="11">
        <f t="shared" si="139"/>
        <v>9.697699450703387E-2</v>
      </c>
      <c r="AZ120" s="11">
        <f>(AL120-AX120*COS(RADIANS(w))-AW120*SIN(RADIANS(D120))-AX120*SIN(RADIANS(w))*COS(RADIANS(D120-f))/SIN(RADIANS(D120-f))-AW120*COS(RADIANS(D120))*COS(RADIANS(D120-f))/SIN(RADIANS(D120-f)))*AY120</f>
        <v>518.49821723723312</v>
      </c>
      <c r="BA120" s="11">
        <f t="shared" si="155"/>
        <v>33.5</v>
      </c>
      <c r="BB120" s="11">
        <f t="shared" si="140"/>
        <v>502.52221547524323</v>
      </c>
      <c r="BC120" s="11">
        <f t="shared" si="141"/>
        <v>127.71775221965906</v>
      </c>
      <c r="BD120" s="11">
        <f t="shared" si="142"/>
        <v>5243.0306222407535</v>
      </c>
      <c r="BE120" s="11">
        <f t="shared" si="143"/>
        <v>5218.8927493011506</v>
      </c>
      <c r="BF120" s="11">
        <f t="shared" si="144"/>
        <v>502.52221547524323</v>
      </c>
      <c r="BG120" s="11">
        <f t="shared" si="145"/>
        <v>0.3456654781581554</v>
      </c>
      <c r="BH120" s="11">
        <f t="shared" si="146"/>
        <v>0.33501481031682878</v>
      </c>
      <c r="BI120" s="12">
        <f t="shared" si="156"/>
        <v>8.5145168146439368E-2</v>
      </c>
    </row>
    <row r="121" spans="4:61">
      <c r="D121" s="10">
        <v>33</v>
      </c>
      <c r="E121" s="11">
        <f t="shared" si="105"/>
        <v>-0.98377133530773042</v>
      </c>
      <c r="F121" s="11">
        <f t="shared" si="111"/>
        <v>7.6993248190729142</v>
      </c>
      <c r="G121" s="11">
        <f t="shared" si="106"/>
        <v>5</v>
      </c>
      <c r="H121" s="11">
        <f t="shared" si="112"/>
        <v>19.248312047682287</v>
      </c>
      <c r="I121" s="11">
        <f t="shared" si="147"/>
        <v>18.264540712374558</v>
      </c>
      <c r="J121" s="11">
        <f t="shared" si="148"/>
        <v>0</v>
      </c>
      <c r="K121" s="11">
        <f t="shared" si="113"/>
        <v>0</v>
      </c>
      <c r="L121" s="11">
        <f t="shared" si="149"/>
        <v>0</v>
      </c>
      <c r="M121" s="11">
        <f t="shared" si="114"/>
        <v>15.557782273753025</v>
      </c>
      <c r="N121" s="11">
        <f>TAN(RADIANS(D121))*(h0ft/(TAN(RADIANS(D121))-TAN(RADIANS(B))))</f>
        <v>10.103341941888846</v>
      </c>
      <c r="O121" s="11">
        <f t="shared" si="115"/>
        <v>5.2357721948084688</v>
      </c>
      <c r="P121" s="11">
        <f t="shared" si="116"/>
        <v>7.4954001124528835</v>
      </c>
      <c r="Q121" s="11">
        <f t="shared" si="107"/>
        <v>2.6056217349975409E-2</v>
      </c>
      <c r="R121" s="11">
        <f t="shared" si="150"/>
        <v>19.62210374887254</v>
      </c>
      <c r="S121" s="11">
        <f t="shared" si="117"/>
        <v>18.242191414819256</v>
      </c>
      <c r="T121" s="11">
        <f t="shared" si="118"/>
        <v>36.906580045734046</v>
      </c>
      <c r="U121" s="11">
        <f t="shared" si="119"/>
        <v>10195.692731333878</v>
      </c>
      <c r="V121" s="11">
        <f t="shared" si="120"/>
        <v>0</v>
      </c>
      <c r="W121" s="11">
        <f t="shared" si="151"/>
        <v>10195.692731333878</v>
      </c>
      <c r="X121" s="11">
        <f t="shared" si="121"/>
        <v>11.067766614074912</v>
      </c>
      <c r="Y121" s="11">
        <f t="shared" si="108"/>
        <v>7.1874916789181507</v>
      </c>
      <c r="Z121" s="11">
        <f t="shared" si="109"/>
        <v>-7.9701446004615333</v>
      </c>
      <c r="AA121" s="11">
        <f t="shared" si="122"/>
        <v>39.774740221435771</v>
      </c>
      <c r="AB121" s="11">
        <f t="shared" si="123"/>
        <v>30.820824285666507</v>
      </c>
      <c r="AC121" s="11">
        <f t="shared" si="124"/>
        <v>2113.6645439132749</v>
      </c>
      <c r="AD121" s="11">
        <f t="shared" si="125"/>
        <v>0</v>
      </c>
      <c r="AE121" s="11">
        <f t="shared" si="152"/>
        <v>2113.6645439132749</v>
      </c>
      <c r="AF121" s="11" t="str">
        <f t="shared" si="126"/>
        <v>Section 3</v>
      </c>
      <c r="AG121" s="11">
        <f t="shared" si="127"/>
        <v>11.067766614074912</v>
      </c>
      <c r="AH121" s="11">
        <f t="shared" si="128"/>
        <v>7.1874916789181507</v>
      </c>
      <c r="AI121" s="11">
        <f t="shared" si="129"/>
        <v>30.820824285666507</v>
      </c>
      <c r="AJ121" s="11">
        <f t="shared" si="130"/>
        <v>3698.4989142799809</v>
      </c>
      <c r="AK121" s="11">
        <f t="shared" si="131"/>
        <v>2113.6645439132749</v>
      </c>
      <c r="AL121" s="11">
        <f t="shared" si="153"/>
        <v>5812.1634581932558</v>
      </c>
      <c r="AM121" s="11">
        <f t="shared" si="132"/>
        <v>13.196798644298129</v>
      </c>
      <c r="AN121" s="11">
        <f t="shared" si="110"/>
        <v>5.0154609924141278</v>
      </c>
      <c r="AO121" s="11">
        <f t="shared" si="133"/>
        <v>0.99073835521104658</v>
      </c>
      <c r="AP121" s="11">
        <f t="shared" si="134"/>
        <v>326.6015950230456</v>
      </c>
      <c r="AQ121" s="11">
        <f t="shared" si="135"/>
        <v>-1476.4347290000142</v>
      </c>
      <c r="AR121" s="11"/>
      <c r="AS121" s="11"/>
      <c r="AT121" s="11">
        <f t="shared" si="136"/>
        <v>-1149.8331339769686</v>
      </c>
      <c r="AU121" s="11">
        <f t="shared" si="154"/>
        <v>33</v>
      </c>
      <c r="AV121" s="11"/>
      <c r="AW121" s="11">
        <f t="shared" si="137"/>
        <v>0</v>
      </c>
      <c r="AX121" s="11">
        <f t="shared" si="138"/>
        <v>0</v>
      </c>
      <c r="AY121" s="11">
        <f t="shared" si="139"/>
        <v>8.8306527213521668E-2</v>
      </c>
      <c r="AZ121" s="11">
        <f>(AL121-AX121*COS(RADIANS(w))-AW121*SIN(RADIANS(D121))-AX121*SIN(RADIANS(w))*COS(RADIANS(D121-f))/SIN(RADIANS(D121-f))-AW121*COS(RADIANS(D121))*COS(RADIANS(D121-f))/SIN(RADIANS(D121-f)))*AY121</f>
        <v>513.25197059037896</v>
      </c>
      <c r="BA121" s="11">
        <f t="shared" si="155"/>
        <v>33</v>
      </c>
      <c r="BB121" s="11">
        <f t="shared" si="140"/>
        <v>497.4376165310959</v>
      </c>
      <c r="BC121" s="11">
        <f t="shared" si="141"/>
        <v>126.42548388188854</v>
      </c>
      <c r="BD121" s="11">
        <f t="shared" si="142"/>
        <v>5707.4565696872778</v>
      </c>
      <c r="BE121" s="11">
        <f t="shared" si="143"/>
        <v>5685.737974311367</v>
      </c>
      <c r="BF121" s="11">
        <f t="shared" si="144"/>
        <v>497.4376165310959</v>
      </c>
      <c r="BG121" s="11">
        <f t="shared" si="145"/>
        <v>0.34216798039358598</v>
      </c>
      <c r="BH121" s="11">
        <f t="shared" si="146"/>
        <v>0.33162507768739724</v>
      </c>
      <c r="BI121" s="12">
        <f t="shared" si="156"/>
        <v>8.4283655921259026E-2</v>
      </c>
    </row>
    <row r="122" spans="4:61">
      <c r="D122" s="10">
        <v>32.5</v>
      </c>
      <c r="E122" s="11">
        <f t="shared" si="105"/>
        <v>-0.98377133530773042</v>
      </c>
      <c r="F122" s="11">
        <f t="shared" si="111"/>
        <v>7.8484278855874514</v>
      </c>
      <c r="G122" s="11">
        <f t="shared" si="106"/>
        <v>5</v>
      </c>
      <c r="H122" s="11">
        <f t="shared" si="112"/>
        <v>19.62106971396863</v>
      </c>
      <c r="I122" s="11">
        <f t="shared" si="147"/>
        <v>18.637298378660901</v>
      </c>
      <c r="J122" s="11">
        <f t="shared" si="148"/>
        <v>0</v>
      </c>
      <c r="K122" s="11">
        <f t="shared" si="113"/>
        <v>0</v>
      </c>
      <c r="L122" s="11">
        <f t="shared" si="149"/>
        <v>0</v>
      </c>
      <c r="M122" s="11">
        <f t="shared" si="114"/>
        <v>16.196452504409034</v>
      </c>
      <c r="N122" s="11">
        <f>TAN(RADIANS(D122))*(h0ft/(TAN(RADIANS(D122))-TAN(RADIANS(B))))</f>
        <v>10.318278221140039</v>
      </c>
      <c r="O122" s="11">
        <f t="shared" si="115"/>
        <v>5.4507084740596614</v>
      </c>
      <c r="P122" s="11">
        <f t="shared" si="116"/>
        <v>7.6405540276054991</v>
      </c>
      <c r="Q122" s="11">
        <f t="shared" si="107"/>
        <v>2.6056217349975409E-2</v>
      </c>
      <c r="R122" s="11">
        <f t="shared" si="150"/>
        <v>20.823216292389986</v>
      </c>
      <c r="S122" s="11">
        <f t="shared" si="117"/>
        <v>18.595464817852829</v>
      </c>
      <c r="T122" s="11">
        <f t="shared" si="118"/>
        <v>38.460965992285061</v>
      </c>
      <c r="U122" s="11">
        <f t="shared" si="119"/>
        <v>11345.299146514695</v>
      </c>
      <c r="V122" s="11">
        <f t="shared" si="120"/>
        <v>0</v>
      </c>
      <c r="W122" s="11">
        <f t="shared" si="151"/>
        <v>11345.299146514695</v>
      </c>
      <c r="X122" s="11">
        <f t="shared" si="121"/>
        <v>11.282102024049797</v>
      </c>
      <c r="Y122" s="11">
        <f t="shared" si="108"/>
        <v>7.1874916789181507</v>
      </c>
      <c r="Z122" s="11">
        <f t="shared" si="109"/>
        <v>-7.9701446004615333</v>
      </c>
      <c r="AA122" s="11">
        <f t="shared" si="122"/>
        <v>40.545007209281771</v>
      </c>
      <c r="AB122" s="11">
        <f t="shared" si="123"/>
        <v>31.591091273512511</v>
      </c>
      <c r="AC122" s="11">
        <f t="shared" si="124"/>
        <v>2499.4682818680667</v>
      </c>
      <c r="AD122" s="11">
        <f t="shared" si="125"/>
        <v>0</v>
      </c>
      <c r="AE122" s="11">
        <f t="shared" si="152"/>
        <v>2499.4682818680667</v>
      </c>
      <c r="AF122" s="11" t="str">
        <f t="shared" si="126"/>
        <v>Section 3</v>
      </c>
      <c r="AG122" s="11">
        <f t="shared" si="127"/>
        <v>11.282102024049797</v>
      </c>
      <c r="AH122" s="11">
        <f t="shared" si="128"/>
        <v>7.1874916789181507</v>
      </c>
      <c r="AI122" s="11">
        <f t="shared" si="129"/>
        <v>31.591091273512511</v>
      </c>
      <c r="AJ122" s="11">
        <f t="shared" si="130"/>
        <v>3790.9309528215013</v>
      </c>
      <c r="AK122" s="11">
        <f t="shared" si="131"/>
        <v>2499.4682818680667</v>
      </c>
      <c r="AL122" s="11">
        <f t="shared" si="153"/>
        <v>6290.3992346895684</v>
      </c>
      <c r="AM122" s="11">
        <f t="shared" si="132"/>
        <v>13.377064801950619</v>
      </c>
      <c r="AN122" s="11">
        <f t="shared" si="110"/>
        <v>5.0154609924141278</v>
      </c>
      <c r="AO122" s="11">
        <f t="shared" si="133"/>
        <v>0.98857393049089615</v>
      </c>
      <c r="AP122" s="11">
        <f t="shared" si="134"/>
        <v>301.80113721305213</v>
      </c>
      <c r="AQ122" s="11">
        <f t="shared" si="135"/>
        <v>-1574.0119005257052</v>
      </c>
      <c r="AR122" s="11"/>
      <c r="AS122" s="11"/>
      <c r="AT122" s="11">
        <f t="shared" si="136"/>
        <v>-1272.2107633126529</v>
      </c>
      <c r="AU122" s="11">
        <f t="shared" si="154"/>
        <v>32.5</v>
      </c>
      <c r="AV122" s="11"/>
      <c r="AW122" s="11">
        <f t="shared" si="137"/>
        <v>0</v>
      </c>
      <c r="AX122" s="11">
        <f t="shared" si="138"/>
        <v>0</v>
      </c>
      <c r="AY122" s="11">
        <f t="shared" si="139"/>
        <v>7.9611351662427041E-2</v>
      </c>
      <c r="AZ122" s="11">
        <f>(AL122-AX122*COS(RADIANS(w))-AW122*SIN(RADIANS(D122))-AX122*SIN(RADIANS(w))*COS(RADIANS(D122-f))/SIN(RADIANS(D122-f))-AW122*COS(RADIANS(D122))*COS(RADIANS(D122-f))/SIN(RADIANS(D122-f)))*AY122</f>
        <v>500.78718556993317</v>
      </c>
      <c r="BA122" s="11">
        <f t="shared" si="155"/>
        <v>32.5</v>
      </c>
      <c r="BB122" s="11">
        <f t="shared" si="140"/>
        <v>485.35689730071306</v>
      </c>
      <c r="BC122" s="11">
        <f t="shared" si="141"/>
        <v>123.35512747218806</v>
      </c>
      <c r="BD122" s="11">
        <f t="shared" si="142"/>
        <v>6186.1138316492352</v>
      </c>
      <c r="BE122" s="11">
        <f t="shared" si="143"/>
        <v>6167.0441072173799</v>
      </c>
      <c r="BF122" s="11">
        <f t="shared" si="144"/>
        <v>485.356897300713</v>
      </c>
      <c r="BG122" s="11">
        <f t="shared" si="145"/>
        <v>0.33385812371328877</v>
      </c>
      <c r="BH122" s="11">
        <f t="shared" si="146"/>
        <v>0.32357126486714205</v>
      </c>
      <c r="BI122" s="12">
        <f t="shared" si="156"/>
        <v>8.223675164812537E-2</v>
      </c>
    </row>
    <row r="123" spans="4:61">
      <c r="D123" s="10">
        <v>32</v>
      </c>
      <c r="E123" s="11">
        <f t="shared" si="105"/>
        <v>-0.98377133530773042</v>
      </c>
      <c r="F123" s="11">
        <f t="shared" si="111"/>
        <v>8.001672645205252</v>
      </c>
      <c r="G123" s="11">
        <f t="shared" si="106"/>
        <v>5</v>
      </c>
      <c r="H123" s="11">
        <f t="shared" si="112"/>
        <v>20.004181613013131</v>
      </c>
      <c r="I123" s="11">
        <f t="shared" si="147"/>
        <v>19.020410277705402</v>
      </c>
      <c r="J123" s="11">
        <f t="shared" si="148"/>
        <v>0</v>
      </c>
      <c r="K123" s="11">
        <f t="shared" si="113"/>
        <v>0</v>
      </c>
      <c r="L123" s="11">
        <f t="shared" si="149"/>
        <v>0</v>
      </c>
      <c r="M123" s="11">
        <f t="shared" si="114"/>
        <v>16.881812868850904</v>
      </c>
      <c r="N123" s="11">
        <f>TAN(RADIANS(D123))*(h0ft/(TAN(RADIANS(D123))-TAN(RADIANS(B))))</f>
        <v>10.548927466413408</v>
      </c>
      <c r="O123" s="11">
        <f t="shared" si="115"/>
        <v>5.6813577193330316</v>
      </c>
      <c r="P123" s="11">
        <f t="shared" si="116"/>
        <v>7.7897399387683413</v>
      </c>
      <c r="Q123" s="11">
        <f t="shared" si="107"/>
        <v>2.6056217349975409E-2</v>
      </c>
      <c r="R123" s="11">
        <f t="shared" si="150"/>
        <v>22.128149566359166</v>
      </c>
      <c r="S123" s="11">
        <f t="shared" si="117"/>
        <v>18.958551231786267</v>
      </c>
      <c r="T123" s="11">
        <f t="shared" si="118"/>
        <v>40.128985680187682</v>
      </c>
      <c r="U123" s="11">
        <f t="shared" si="119"/>
        <v>12578.94780251006</v>
      </c>
      <c r="V123" s="11">
        <f t="shared" si="120"/>
        <v>0</v>
      </c>
      <c r="W123" s="11">
        <f t="shared" si="151"/>
        <v>12578.94780251006</v>
      </c>
      <c r="X123" s="11">
        <f t="shared" si="121"/>
        <v>11.502391110967947</v>
      </c>
      <c r="Y123" s="11">
        <f t="shared" si="108"/>
        <v>7.1874916789181507</v>
      </c>
      <c r="Z123" s="11">
        <f t="shared" si="109"/>
        <v>-7.9701446004615333</v>
      </c>
      <c r="AA123" s="11">
        <f t="shared" si="122"/>
        <v>41.336670198872113</v>
      </c>
      <c r="AB123" s="11">
        <f t="shared" si="123"/>
        <v>32.382754263102854</v>
      </c>
      <c r="AC123" s="11">
        <f t="shared" si="124"/>
        <v>2895.9886383207372</v>
      </c>
      <c r="AD123" s="11">
        <f t="shared" si="125"/>
        <v>0</v>
      </c>
      <c r="AE123" s="11">
        <f t="shared" si="152"/>
        <v>2895.9886383207372</v>
      </c>
      <c r="AF123" s="11" t="str">
        <f t="shared" si="126"/>
        <v>Section 3</v>
      </c>
      <c r="AG123" s="11">
        <f t="shared" si="127"/>
        <v>11.502391110967947</v>
      </c>
      <c r="AH123" s="11">
        <f t="shared" si="128"/>
        <v>7.1874916789181507</v>
      </c>
      <c r="AI123" s="11">
        <f t="shared" si="129"/>
        <v>32.382754263102854</v>
      </c>
      <c r="AJ123" s="11">
        <f t="shared" si="130"/>
        <v>3885.9305115723423</v>
      </c>
      <c r="AK123" s="11">
        <f t="shared" si="131"/>
        <v>2895.9886383207372</v>
      </c>
      <c r="AL123" s="11">
        <f t="shared" si="153"/>
        <v>6781.9191498930795</v>
      </c>
      <c r="AM123" s="11">
        <f t="shared" si="132"/>
        <v>13.563371185077555</v>
      </c>
      <c r="AN123" s="11">
        <f t="shared" si="110"/>
        <v>5.0154609924141278</v>
      </c>
      <c r="AO123" s="11">
        <f t="shared" si="133"/>
        <v>0.98641247686787215</v>
      </c>
      <c r="AP123" s="11">
        <f t="shared" si="134"/>
        <v>275.47373789419959</v>
      </c>
      <c r="AQ123" s="11">
        <f t="shared" si="135"/>
        <v>-1623.9303910637302</v>
      </c>
      <c r="AR123" s="11"/>
      <c r="AS123" s="11"/>
      <c r="AT123" s="11">
        <f t="shared" si="136"/>
        <v>-1348.4566531695307</v>
      </c>
      <c r="AU123" s="11">
        <f t="shared" si="154"/>
        <v>32</v>
      </c>
      <c r="AV123" s="11"/>
      <c r="AW123" s="11">
        <f t="shared" si="137"/>
        <v>0</v>
      </c>
      <c r="AX123" s="11">
        <f t="shared" si="138"/>
        <v>0</v>
      </c>
      <c r="AY123" s="11">
        <f t="shared" si="139"/>
        <v>7.089003189167585E-2</v>
      </c>
      <c r="AZ123" s="11">
        <f>(AL123-AX123*COS(RADIANS(w))-AW123*SIN(RADIANS(D123))-AX123*SIN(RADIANS(w))*COS(RADIANS(D123-f))/SIN(RADIANS(D123-f))-AW123*COS(RADIANS(D123))*COS(RADIANS(D123-f))/SIN(RADIANS(D123-f)))*AY123</f>
        <v>480.77046482268759</v>
      </c>
      <c r="BA123" s="11">
        <f t="shared" si="155"/>
        <v>32</v>
      </c>
      <c r="BB123" s="11">
        <f t="shared" si="140"/>
        <v>465.95693309244115</v>
      </c>
      <c r="BC123" s="11">
        <f t="shared" si="141"/>
        <v>118.42455973703011</v>
      </c>
      <c r="BD123" s="11">
        <f t="shared" si="142"/>
        <v>6679.7661648096537</v>
      </c>
      <c r="BE123" s="11">
        <f t="shared" si="143"/>
        <v>6663.4945901560504</v>
      </c>
      <c r="BF123" s="11">
        <f t="shared" si="144"/>
        <v>465.95693309244115</v>
      </c>
      <c r="BG123" s="11">
        <f t="shared" si="145"/>
        <v>0.32051364321512504</v>
      </c>
      <c r="BH123" s="11">
        <f t="shared" si="146"/>
        <v>0.31063795539496075</v>
      </c>
      <c r="BI123" s="12">
        <f t="shared" si="156"/>
        <v>7.8949706491353397E-2</v>
      </c>
    </row>
    <row r="124" spans="4:61">
      <c r="D124" s="10">
        <v>31.5</v>
      </c>
      <c r="E124" s="11">
        <f t="shared" si="105"/>
        <v>-0.98377133530773042</v>
      </c>
      <c r="F124" s="11">
        <f t="shared" si="111"/>
        <v>8.1592584356439488</v>
      </c>
      <c r="G124" s="11">
        <f t="shared" si="106"/>
        <v>5</v>
      </c>
      <c r="H124" s="11">
        <f t="shared" si="112"/>
        <v>20.398146089109872</v>
      </c>
      <c r="I124" s="11">
        <f t="shared" si="147"/>
        <v>19.414374753802143</v>
      </c>
      <c r="J124" s="11">
        <f t="shared" si="148"/>
        <v>0</v>
      </c>
      <c r="K124" s="11">
        <f t="shared" si="113"/>
        <v>0</v>
      </c>
      <c r="L124" s="11">
        <f t="shared" si="149"/>
        <v>0</v>
      </c>
      <c r="M124" s="11">
        <f t="shared" si="114"/>
        <v>17.619294137318853</v>
      </c>
      <c r="N124" s="11">
        <f>TAN(RADIANS(D124))*(h0ft/(TAN(RADIANS(D124))-TAN(RADIANS(B))))</f>
        <v>10.797117333818276</v>
      </c>
      <c r="O124" s="11">
        <f t="shared" si="115"/>
        <v>5.9295475867378995</v>
      </c>
      <c r="P124" s="11">
        <f t="shared" si="116"/>
        <v>7.9431519039901701</v>
      </c>
      <c r="Q124" s="11">
        <f t="shared" si="107"/>
        <v>2.6056217349975409E-2</v>
      </c>
      <c r="R124" s="11">
        <f t="shared" si="150"/>
        <v>23.549648601698731</v>
      </c>
      <c r="S124" s="11">
        <f t="shared" si="117"/>
        <v>19.331922952163225</v>
      </c>
      <c r="T124" s="11">
        <f t="shared" si="118"/>
        <v>41.923856435904199</v>
      </c>
      <c r="U124" s="11">
        <f t="shared" si="119"/>
        <v>13906.414085752369</v>
      </c>
      <c r="V124" s="11">
        <f t="shared" si="120"/>
        <v>0</v>
      </c>
      <c r="W124" s="11">
        <f t="shared" si="151"/>
        <v>13906.414085752369</v>
      </c>
      <c r="X124" s="11">
        <f t="shared" si="121"/>
        <v>11.728920422466722</v>
      </c>
      <c r="Y124" s="11">
        <f t="shared" si="108"/>
        <v>7.1874916789181507</v>
      </c>
      <c r="Z124" s="11">
        <f t="shared" si="109"/>
        <v>-7.9701446004615333</v>
      </c>
      <c r="AA124" s="11">
        <f t="shared" si="122"/>
        <v>42.150758969586363</v>
      </c>
      <c r="AB124" s="11">
        <f t="shared" si="123"/>
        <v>33.196843033817103</v>
      </c>
      <c r="AC124" s="11">
        <f t="shared" si="124"/>
        <v>3303.7413990185314</v>
      </c>
      <c r="AD124" s="11">
        <f t="shared" si="125"/>
        <v>0</v>
      </c>
      <c r="AE124" s="11">
        <f t="shared" si="152"/>
        <v>3303.7413990185314</v>
      </c>
      <c r="AF124" s="11" t="str">
        <f t="shared" si="126"/>
        <v>Section 3</v>
      </c>
      <c r="AG124" s="11">
        <f t="shared" si="127"/>
        <v>11.728920422466722</v>
      </c>
      <c r="AH124" s="11">
        <f t="shared" si="128"/>
        <v>7.1874916789181507</v>
      </c>
      <c r="AI124" s="11">
        <f t="shared" si="129"/>
        <v>33.196843033817103</v>
      </c>
      <c r="AJ124" s="11">
        <f t="shared" si="130"/>
        <v>3983.6211640580523</v>
      </c>
      <c r="AK124" s="11">
        <f t="shared" si="131"/>
        <v>3303.7413990185314</v>
      </c>
      <c r="AL124" s="11">
        <f t="shared" si="153"/>
        <v>7287.3625630765837</v>
      </c>
      <c r="AM124" s="11">
        <f t="shared" si="132"/>
        <v>13.756002722850655</v>
      </c>
      <c r="AN124" s="11">
        <f t="shared" si="110"/>
        <v>5.0154609924141278</v>
      </c>
      <c r="AO124" s="11">
        <f t="shared" si="133"/>
        <v>0.9842536596557484</v>
      </c>
      <c r="AP124" s="11">
        <f t="shared" si="134"/>
        <v>247.54666207279442</v>
      </c>
      <c r="AQ124" s="11">
        <f t="shared" si="135"/>
        <v>-1623.9418471450836</v>
      </c>
      <c r="AR124" s="11"/>
      <c r="AS124" s="11"/>
      <c r="AT124" s="11">
        <f t="shared" si="136"/>
        <v>-1376.3951850722892</v>
      </c>
      <c r="AU124" s="11">
        <f t="shared" si="154"/>
        <v>31.5</v>
      </c>
      <c r="AV124" s="11"/>
      <c r="AW124" s="11">
        <f t="shared" si="137"/>
        <v>0</v>
      </c>
      <c r="AX124" s="11">
        <f t="shared" si="138"/>
        <v>0</v>
      </c>
      <c r="AY124" s="11">
        <f t="shared" si="139"/>
        <v>6.2141115301391416E-2</v>
      </c>
      <c r="AZ124" s="11">
        <f>(AL124-AX124*COS(RADIANS(w))-AW124*SIN(RADIANS(D124))-AX124*SIN(RADIANS(w))*COS(RADIANS(D124-f))/SIN(RADIANS(D124-f))-AW124*COS(RADIANS(D124))*COS(RADIANS(D124-f))/SIN(RADIANS(D124-f)))*AY124</f>
        <v>452.84483727518528</v>
      </c>
      <c r="BA124" s="11">
        <f t="shared" si="155"/>
        <v>31.5</v>
      </c>
      <c r="BB124" s="11">
        <f t="shared" si="140"/>
        <v>438.89175184942331</v>
      </c>
      <c r="BC124" s="11">
        <f t="shared" si="141"/>
        <v>111.5458506863131</v>
      </c>
      <c r="BD124" s="11">
        <f t="shared" si="142"/>
        <v>7189.2260681982307</v>
      </c>
      <c r="BE124" s="11">
        <f t="shared" si="143"/>
        <v>7175.8167123902722</v>
      </c>
      <c r="BF124" s="11">
        <f t="shared" si="144"/>
        <v>438.89175184942331</v>
      </c>
      <c r="BG124" s="11">
        <f t="shared" si="145"/>
        <v>0.30189655818345684</v>
      </c>
      <c r="BH124" s="11">
        <f t="shared" si="146"/>
        <v>0.29259450123294889</v>
      </c>
      <c r="BI124" s="12">
        <f t="shared" si="156"/>
        <v>7.436390045754207E-2</v>
      </c>
    </row>
    <row r="125" spans="4:61">
      <c r="D125" s="10">
        <v>31</v>
      </c>
      <c r="E125" s="11">
        <f t="shared" si="105"/>
        <v>-0.98377133530773042</v>
      </c>
      <c r="F125" s="11">
        <f t="shared" si="111"/>
        <v>8.3213974117525904</v>
      </c>
      <c r="G125" s="11">
        <f t="shared" si="106"/>
        <v>5</v>
      </c>
      <c r="H125" s="11">
        <f t="shared" si="112"/>
        <v>20.803493529381477</v>
      </c>
      <c r="I125" s="11">
        <f t="shared" si="147"/>
        <v>19.819722194073748</v>
      </c>
      <c r="J125" s="11">
        <f t="shared" si="148"/>
        <v>0</v>
      </c>
      <c r="K125" s="11">
        <f t="shared" si="113"/>
        <v>0</v>
      </c>
      <c r="L125" s="11">
        <f t="shared" si="149"/>
        <v>0</v>
      </c>
      <c r="M125" s="11">
        <f t="shared" si="114"/>
        <v>18.415202943235514</v>
      </c>
      <c r="N125" s="11">
        <f>TAN(RADIANS(D125))*(h0ft/(TAN(RADIANS(D125))-TAN(RADIANS(B))))</f>
        <v>11.064970239990643</v>
      </c>
      <c r="O125" s="11">
        <f t="shared" si="115"/>
        <v>6.1974004929102646</v>
      </c>
      <c r="P125" s="11">
        <f t="shared" si="116"/>
        <v>8.1009964589759722</v>
      </c>
      <c r="Q125" s="11">
        <f t="shared" si="107"/>
        <v>2.6056217349975409E-2</v>
      </c>
      <c r="R125" s="11">
        <f t="shared" si="150"/>
        <v>25.102559723961001</v>
      </c>
      <c r="S125" s="11">
        <f t="shared" si="117"/>
        <v>19.716082642458353</v>
      </c>
      <c r="T125" s="11">
        <f t="shared" si="118"/>
        <v>43.8609272484616</v>
      </c>
      <c r="U125" s="11">
        <f t="shared" si="119"/>
        <v>15300</v>
      </c>
      <c r="V125" s="11">
        <f t="shared" si="120"/>
        <v>0</v>
      </c>
      <c r="W125" s="11">
        <f t="shared" si="151"/>
        <v>15300</v>
      </c>
      <c r="X125" s="11">
        <f t="shared" si="121"/>
        <v>11.961994930788554</v>
      </c>
      <c r="Y125" s="11">
        <f t="shared" si="108"/>
        <v>7.1874916789181507</v>
      </c>
      <c r="Z125" s="11">
        <f t="shared" si="109"/>
        <v>-7.9701446004615333</v>
      </c>
      <c r="AA125" s="11">
        <f t="shared" si="122"/>
        <v>42.98836951415192</v>
      </c>
      <c r="AB125" s="11">
        <f t="shared" si="123"/>
        <v>34.03445357838266</v>
      </c>
      <c r="AC125" s="11">
        <f t="shared" si="124"/>
        <v>3723.2755139978303</v>
      </c>
      <c r="AD125" s="11">
        <f t="shared" si="125"/>
        <v>0</v>
      </c>
      <c r="AE125" s="11">
        <f t="shared" si="152"/>
        <v>3723.2755139978303</v>
      </c>
      <c r="AF125" s="11" t="str">
        <f t="shared" si="126"/>
        <v>Section 3</v>
      </c>
      <c r="AG125" s="11">
        <f t="shared" si="127"/>
        <v>11.961994930788554</v>
      </c>
      <c r="AH125" s="11">
        <f t="shared" si="128"/>
        <v>7.1874916789181507</v>
      </c>
      <c r="AI125" s="11">
        <f t="shared" si="129"/>
        <v>34.03445357838266</v>
      </c>
      <c r="AJ125" s="11">
        <f t="shared" si="130"/>
        <v>4084.134429405919</v>
      </c>
      <c r="AK125" s="11">
        <f t="shared" si="131"/>
        <v>3723.2755139978303</v>
      </c>
      <c r="AL125" s="11">
        <f t="shared" si="153"/>
        <v>7807.4099434037489</v>
      </c>
      <c r="AM125" s="11">
        <f t="shared" si="132"/>
        <v>13.955262783578416</v>
      </c>
      <c r="AN125" s="11">
        <f t="shared" si="110"/>
        <v>5.0154609924141278</v>
      </c>
      <c r="AO125" s="11">
        <f t="shared" si="133"/>
        <v>0.98209714578654239</v>
      </c>
      <c r="AP125" s="11">
        <f t="shared" si="134"/>
        <v>217.9422032299606</v>
      </c>
      <c r="AQ125" s="11">
        <f t="shared" si="135"/>
        <v>-1571.6356329570208</v>
      </c>
      <c r="AR125" s="11"/>
      <c r="AS125" s="11"/>
      <c r="AT125" s="11">
        <f t="shared" si="136"/>
        <v>-1353.6934297270602</v>
      </c>
      <c r="AU125" s="11">
        <f t="shared" si="154"/>
        <v>31</v>
      </c>
      <c r="AV125" s="11"/>
      <c r="AW125" s="11">
        <f t="shared" si="137"/>
        <v>0</v>
      </c>
      <c r="AX125" s="11">
        <f t="shared" si="138"/>
        <v>0</v>
      </c>
      <c r="AY125" s="11">
        <f t="shared" si="139"/>
        <v>5.3363131649332755E-2</v>
      </c>
      <c r="AZ125" s="11">
        <f>(AL125-AX125*COS(RADIANS(w))-AW125*SIN(RADIANS(D125))-AX125*SIN(RADIANS(w))*COS(RADIANS(D125-f))/SIN(RADIANS(D125-f))-AW125*COS(RADIANS(D125))*COS(RADIANS(D125-f))/SIN(RADIANS(D125-f)))*AY125</f>
        <v>416.62784465016387</v>
      </c>
      <c r="BA125" s="11">
        <f t="shared" si="155"/>
        <v>31</v>
      </c>
      <c r="BB125" s="11">
        <f t="shared" si="140"/>
        <v>403.79067962442633</v>
      </c>
      <c r="BC125" s="11">
        <f t="shared" si="141"/>
        <v>102.62479225939987</v>
      </c>
      <c r="BD125" s="11">
        <f t="shared" si="142"/>
        <v>7715.3587822113632</v>
      </c>
      <c r="BE125" s="11">
        <f t="shared" si="143"/>
        <v>7704.7851511443487</v>
      </c>
      <c r="BF125" s="11">
        <f t="shared" si="144"/>
        <v>403.79067962442633</v>
      </c>
      <c r="BG125" s="11">
        <f t="shared" si="145"/>
        <v>0.27775189643344256</v>
      </c>
      <c r="BH125" s="11">
        <f t="shared" si="146"/>
        <v>0.26919378641628422</v>
      </c>
      <c r="BI125" s="12">
        <f t="shared" si="156"/>
        <v>6.8416528172933241E-2</v>
      </c>
    </row>
    <row r="126" spans="4:61">
      <c r="D126" s="10">
        <v>30.5</v>
      </c>
      <c r="E126" s="11">
        <f t="shared" si="105"/>
        <v>-0.98377133530773042</v>
      </c>
      <c r="F126" s="11">
        <f t="shared" si="111"/>
        <v>8.4883155966304464</v>
      </c>
      <c r="G126" s="11">
        <f t="shared" si="106"/>
        <v>5</v>
      </c>
      <c r="H126" s="11">
        <f t="shared" si="112"/>
        <v>21.220788991576114</v>
      </c>
      <c r="I126" s="11">
        <f t="shared" si="147"/>
        <v>20.237017656268385</v>
      </c>
      <c r="J126" s="11">
        <f t="shared" si="148"/>
        <v>0</v>
      </c>
      <c r="K126" s="11">
        <f t="shared" si="113"/>
        <v>0</v>
      </c>
      <c r="L126" s="11">
        <f t="shared" si="149"/>
        <v>0</v>
      </c>
      <c r="M126" s="11">
        <f t="shared" si="114"/>
        <v>19.276905788467559</v>
      </c>
      <c r="N126" s="11">
        <f>TAN(RADIANS(D126))*(h0ft/(TAN(RADIANS(D126))-TAN(RADIANS(B))))</f>
        <v>11.354965286705287</v>
      </c>
      <c r="O126" s="11">
        <f t="shared" si="115"/>
        <v>6.4873955396249094</v>
      </c>
      <c r="P126" s="11">
        <f t="shared" si="116"/>
        <v>8.2634936403657768</v>
      </c>
      <c r="Q126" s="11">
        <f t="shared" si="107"/>
        <v>2.6056217349975409E-2</v>
      </c>
      <c r="R126" s="11">
        <f t="shared" si="150"/>
        <v>26.804275892113875</v>
      </c>
      <c r="S126" s="11">
        <f t="shared" si="117"/>
        <v>20.111565824517776</v>
      </c>
      <c r="T126" s="11">
        <f t="shared" si="118"/>
        <v>45.9581265986739</v>
      </c>
      <c r="U126" s="11">
        <f t="shared" si="119"/>
        <v>15300</v>
      </c>
      <c r="V126" s="11">
        <f t="shared" si="120"/>
        <v>0</v>
      </c>
      <c r="W126" s="11">
        <f t="shared" si="151"/>
        <v>15300</v>
      </c>
      <c r="X126" s="11">
        <f t="shared" si="121"/>
        <v>12.201939543762498</v>
      </c>
      <c r="Y126" s="11">
        <f t="shared" si="108"/>
        <v>7.1874916789181507</v>
      </c>
      <c r="Z126" s="11">
        <f t="shared" si="109"/>
        <v>-7.9701446004615333</v>
      </c>
      <c r="AA126" s="11">
        <f t="shared" si="122"/>
        <v>43.850669468727645</v>
      </c>
      <c r="AB126" s="11">
        <f t="shared" si="123"/>
        <v>34.896753532958385</v>
      </c>
      <c r="AC126" s="11">
        <f t="shared" si="124"/>
        <v>4155.1758173509279</v>
      </c>
      <c r="AD126" s="11">
        <f t="shared" si="125"/>
        <v>0</v>
      </c>
      <c r="AE126" s="11">
        <f t="shared" si="152"/>
        <v>4155.1758173509279</v>
      </c>
      <c r="AF126" s="11" t="str">
        <f t="shared" si="126"/>
        <v>Section 3</v>
      </c>
      <c r="AG126" s="11">
        <f t="shared" si="127"/>
        <v>12.201939543762498</v>
      </c>
      <c r="AH126" s="11">
        <f t="shared" si="128"/>
        <v>7.1874916789181507</v>
      </c>
      <c r="AI126" s="11">
        <f t="shared" si="129"/>
        <v>34.896753532958385</v>
      </c>
      <c r="AJ126" s="11">
        <f t="shared" si="130"/>
        <v>4187.6104239550059</v>
      </c>
      <c r="AK126" s="11">
        <f t="shared" si="131"/>
        <v>4155.1758173509279</v>
      </c>
      <c r="AL126" s="11">
        <f t="shared" si="153"/>
        <v>8342.7862413059338</v>
      </c>
      <c r="AM126" s="11">
        <f t="shared" si="132"/>
        <v>14.161474685362137</v>
      </c>
      <c r="AN126" s="11">
        <f t="shared" si="110"/>
        <v>5.0154609924141278</v>
      </c>
      <c r="AO126" s="11">
        <f t="shared" si="133"/>
        <v>0.97994260360365804</v>
      </c>
      <c r="AP126" s="11">
        <f t="shared" si="134"/>
        <v>186.57727398628126</v>
      </c>
      <c r="AQ126" s="11">
        <f t="shared" si="135"/>
        <v>-1464.4254240162077</v>
      </c>
      <c r="AR126" s="11"/>
      <c r="AS126" s="11"/>
      <c r="AT126" s="11">
        <f t="shared" si="136"/>
        <v>-1277.8481500299265</v>
      </c>
      <c r="AU126" s="11">
        <f t="shared" si="154"/>
        <v>30.5</v>
      </c>
      <c r="AV126" s="11"/>
      <c r="AW126" s="11">
        <f t="shared" si="137"/>
        <v>0</v>
      </c>
      <c r="AX126" s="11">
        <f t="shared" si="138"/>
        <v>0</v>
      </c>
      <c r="AY126" s="11">
        <f t="shared" si="139"/>
        <v>4.45545920219741E-2</v>
      </c>
      <c r="AZ126" s="11">
        <f>(AL126-AX126*COS(RADIANS(w))-AW126*SIN(RADIANS(D126))-AX126*SIN(RADIANS(w))*COS(RADIANS(D126-f))/SIN(RADIANS(D126-f))-AW126*COS(RADIANS(D126))*COS(RADIANS(D126-f))/SIN(RADIANS(D126-f)))*AY126</f>
        <v>371.70943730792465</v>
      </c>
      <c r="BA126" s="11">
        <f t="shared" si="155"/>
        <v>30.5</v>
      </c>
      <c r="BB126" s="11">
        <f t="shared" si="140"/>
        <v>360.25630125468609</v>
      </c>
      <c r="BC126" s="11">
        <f t="shared" si="141"/>
        <v>91.560380023604324</v>
      </c>
      <c r="BD126" s="11">
        <f t="shared" si="142"/>
        <v>8259.0866817395763</v>
      </c>
      <c r="BE126" s="11">
        <f t="shared" si="143"/>
        <v>8251.2258612823316</v>
      </c>
      <c r="BF126" s="11">
        <f t="shared" si="144"/>
        <v>360.25630125468609</v>
      </c>
      <c r="BG126" s="11">
        <f t="shared" si="145"/>
        <v>0.24780629153861644</v>
      </c>
      <c r="BH126" s="11">
        <f t="shared" si="146"/>
        <v>0.24017086750312405</v>
      </c>
      <c r="BI126" s="12">
        <f t="shared" si="156"/>
        <v>6.1040253349069547E-2</v>
      </c>
    </row>
    <row r="127" spans="4:61">
      <c r="D127" s="10">
        <v>30</v>
      </c>
      <c r="E127" s="11">
        <f t="shared" si="105"/>
        <v>-0.98377133530773042</v>
      </c>
      <c r="F127" s="11">
        <f t="shared" si="111"/>
        <v>8.6602540378443873</v>
      </c>
      <c r="G127" s="11">
        <f t="shared" si="106"/>
        <v>5</v>
      </c>
      <c r="H127" s="11">
        <f t="shared" si="112"/>
        <v>21.650635094610969</v>
      </c>
      <c r="I127" s="11">
        <f t="shared" si="147"/>
        <v>20.66686375930324</v>
      </c>
      <c r="J127" s="11">
        <f t="shared" si="148"/>
        <v>0</v>
      </c>
      <c r="K127" s="11">
        <f t="shared" si="113"/>
        <v>0</v>
      </c>
      <c r="L127" s="11">
        <f t="shared" si="149"/>
        <v>0</v>
      </c>
      <c r="M127" s="11">
        <f t="shared" si="114"/>
        <v>20.213061471007705</v>
      </c>
      <c r="N127" s="11">
        <f>TAN(RADIANS(D127))*(h0ft/(TAN(RADIANS(D127))-TAN(RADIANS(B))))</f>
        <v>11.670016481432752</v>
      </c>
      <c r="O127" s="11">
        <f t="shared" si="115"/>
        <v>6.8024467343523733</v>
      </c>
      <c r="P127" s="11">
        <f t="shared" si="116"/>
        <v>8.4308781113284041</v>
      </c>
      <c r="Q127" s="11">
        <f t="shared" si="107"/>
        <v>2.6056217349975409E-2</v>
      </c>
      <c r="R127" s="11">
        <f t="shared" si="150"/>
        <v>28.675299638064406</v>
      </c>
      <c r="S127" s="11">
        <f t="shared" si="117"/>
        <v>20.518943618012145</v>
      </c>
      <c r="T127" s="11">
        <f t="shared" si="118"/>
        <v>48.2365281381188</v>
      </c>
      <c r="U127" s="11">
        <f t="shared" si="119"/>
        <v>15300</v>
      </c>
      <c r="V127" s="11">
        <f t="shared" si="120"/>
        <v>0</v>
      </c>
      <c r="W127" s="11">
        <f t="shared" si="151"/>
        <v>15300</v>
      </c>
      <c r="X127" s="11">
        <f t="shared" si="121"/>
        <v>12.449100766864769</v>
      </c>
      <c r="Y127" s="11">
        <f t="shared" si="108"/>
        <v>7.1874916789181507</v>
      </c>
      <c r="Z127" s="11">
        <f t="shared" si="109"/>
        <v>-7.9701446004615333</v>
      </c>
      <c r="AA127" s="11">
        <f t="shared" si="122"/>
        <v>44.738904085927047</v>
      </c>
      <c r="AB127" s="11">
        <f t="shared" si="123"/>
        <v>35.784988150157787</v>
      </c>
      <c r="AC127" s="11">
        <f t="shared" si="124"/>
        <v>4600.0660189350165</v>
      </c>
      <c r="AD127" s="11">
        <f t="shared" si="125"/>
        <v>0</v>
      </c>
      <c r="AE127" s="11">
        <f t="shared" si="152"/>
        <v>4600.0660189350165</v>
      </c>
      <c r="AF127" s="11" t="str">
        <f t="shared" si="126"/>
        <v>Section 3</v>
      </c>
      <c r="AG127" s="11">
        <f t="shared" si="127"/>
        <v>12.449100766864769</v>
      </c>
      <c r="AH127" s="11">
        <f t="shared" si="128"/>
        <v>7.1874916789181507</v>
      </c>
      <c r="AI127" s="11">
        <f t="shared" si="129"/>
        <v>35.784988150157787</v>
      </c>
      <c r="AJ127" s="11">
        <f t="shared" si="130"/>
        <v>4294.1985780189343</v>
      </c>
      <c r="AK127" s="11">
        <f t="shared" si="131"/>
        <v>4600.0660189350165</v>
      </c>
      <c r="AL127" s="11">
        <f t="shared" si="153"/>
        <v>8894.2645969539517</v>
      </c>
      <c r="AM127" s="11">
        <f t="shared" si="132"/>
        <v>14.374983357836303</v>
      </c>
      <c r="AN127" s="11">
        <f t="shared" si="110"/>
        <v>5.0154609924141278</v>
      </c>
      <c r="AO127" s="11">
        <f t="shared" si="133"/>
        <v>0.9777897026568676</v>
      </c>
      <c r="AP127" s="11">
        <f t="shared" si="134"/>
        <v>153.36295553872679</v>
      </c>
      <c r="AQ127" s="11">
        <f t="shared" si="135"/>
        <v>-1299.5344423865154</v>
      </c>
      <c r="AR127" s="11"/>
      <c r="AS127" s="11"/>
      <c r="AT127" s="11">
        <f t="shared" si="136"/>
        <v>-1146.1714868477886</v>
      </c>
      <c r="AU127" s="11">
        <f t="shared" si="154"/>
        <v>30</v>
      </c>
      <c r="AV127" s="11"/>
      <c r="AW127" s="11">
        <f t="shared" si="137"/>
        <v>0</v>
      </c>
      <c r="AX127" s="11">
        <f t="shared" si="138"/>
        <v>0</v>
      </c>
      <c r="AY127" s="11">
        <f t="shared" si="139"/>
        <v>3.5713987779642589E-2</v>
      </c>
      <c r="AZ127" s="11">
        <f>(AL127-AX127*COS(RADIANS(w))-AW127*SIN(RADIANS(D127))-AX127*SIN(RADIANS(w))*COS(RADIANS(D127-f))/SIN(RADIANS(D127-f))-AW127*COS(RADIANS(D127))*COS(RADIANS(D127-f))/SIN(RADIANS(D127-f)))*AY127</f>
        <v>317.64965712452113</v>
      </c>
      <c r="BA127" s="11">
        <f t="shared" si="155"/>
        <v>30</v>
      </c>
      <c r="BB127" s="11">
        <f t="shared" si="140"/>
        <v>307.86221463540852</v>
      </c>
      <c r="BC127" s="11">
        <f t="shared" si="141"/>
        <v>78.244242415065273</v>
      </c>
      <c r="BD127" s="11">
        <f t="shared" si="142"/>
        <v>8821.3941094842921</v>
      </c>
      <c r="BE127" s="11">
        <f t="shared" si="143"/>
        <v>8816.0203545388867</v>
      </c>
      <c r="BF127" s="11">
        <f t="shared" si="144"/>
        <v>307.86221463540852</v>
      </c>
      <c r="BG127" s="11">
        <f t="shared" si="145"/>
        <v>0.2117664380830141</v>
      </c>
      <c r="BH127" s="11">
        <f t="shared" si="146"/>
        <v>0.20524147642360568</v>
      </c>
      <c r="BI127" s="12">
        <f t="shared" si="156"/>
        <v>5.2162828276710191E-2</v>
      </c>
    </row>
    <row r="128" spans="4:61">
      <c r="D128" s="10">
        <v>29.5</v>
      </c>
      <c r="E128" s="11">
        <f t="shared" si="105"/>
        <v>-0.98377133530773042</v>
      </c>
      <c r="F128" s="11">
        <f t="shared" si="111"/>
        <v>8.8374700812144535</v>
      </c>
      <c r="G128" s="11">
        <f t="shared" si="106"/>
        <v>5</v>
      </c>
      <c r="H128" s="11">
        <f t="shared" si="112"/>
        <v>22.093675203036135</v>
      </c>
      <c r="I128" s="11">
        <f t="shared" si="147"/>
        <v>21.109903867728406</v>
      </c>
      <c r="J128" s="11">
        <f t="shared" si="148"/>
        <v>0</v>
      </c>
      <c r="K128" s="11">
        <f t="shared" si="113"/>
        <v>0</v>
      </c>
      <c r="L128" s="11">
        <f t="shared" si="149"/>
        <v>0</v>
      </c>
      <c r="M128" s="11">
        <f t="shared" si="114"/>
        <v>21.233917483560766</v>
      </c>
      <c r="N128" s="11">
        <f>TAN(RADIANS(D128))*(h0ft/(TAN(RADIANS(D128))-TAN(RADIANS(B))))</f>
        <v>12.013572486484041</v>
      </c>
      <c r="O128" s="11">
        <f t="shared" si="115"/>
        <v>7.1460027394036629</v>
      </c>
      <c r="P128" s="11">
        <f t="shared" si="116"/>
        <v>8.6034004016094876</v>
      </c>
      <c r="Q128" s="11">
        <f t="shared" si="107"/>
        <v>2.6056217349975409E-2</v>
      </c>
      <c r="R128" s="11">
        <f t="shared" si="150"/>
        <v>30.739961419043986</v>
      </c>
      <c r="S128" s="11">
        <f t="shared" si="117"/>
        <v>20.938825758446757</v>
      </c>
      <c r="T128" s="11">
        <f t="shared" si="118"/>
        <v>50.721072059532986</v>
      </c>
      <c r="U128" s="11">
        <f t="shared" si="119"/>
        <v>15300</v>
      </c>
      <c r="V128" s="11">
        <f t="shared" si="120"/>
        <v>0</v>
      </c>
      <c r="W128" s="11">
        <f t="shared" si="151"/>
        <v>15300</v>
      </c>
      <c r="X128" s="11">
        <f t="shared" si="121"/>
        <v>12.703848534283399</v>
      </c>
      <c r="Y128" s="11">
        <f t="shared" si="108"/>
        <v>7.1874916789181507</v>
      </c>
      <c r="Z128" s="11">
        <f t="shared" si="109"/>
        <v>-7.9701446004615333</v>
      </c>
      <c r="AA128" s="11">
        <f t="shared" si="122"/>
        <v>45.654402815199234</v>
      </c>
      <c r="AB128" s="11">
        <f t="shared" si="123"/>
        <v>36.700486879429974</v>
      </c>
      <c r="AC128" s="11">
        <f t="shared" si="124"/>
        <v>5058.61200028855</v>
      </c>
      <c r="AD128" s="11">
        <f t="shared" si="125"/>
        <v>0</v>
      </c>
      <c r="AE128" s="11">
        <f t="shared" si="152"/>
        <v>5058.61200028855</v>
      </c>
      <c r="AF128" s="11" t="str">
        <f t="shared" si="126"/>
        <v>Section 3</v>
      </c>
      <c r="AG128" s="11">
        <f t="shared" si="127"/>
        <v>12.703848534283399</v>
      </c>
      <c r="AH128" s="11">
        <f t="shared" si="128"/>
        <v>7.1874916789181507</v>
      </c>
      <c r="AI128" s="11">
        <f t="shared" si="129"/>
        <v>36.700486879429974</v>
      </c>
      <c r="AJ128" s="11">
        <f t="shared" si="130"/>
        <v>4404.0584255315971</v>
      </c>
      <c r="AK128" s="11">
        <f t="shared" si="131"/>
        <v>5058.61200028855</v>
      </c>
      <c r="AL128" s="11">
        <f t="shared" si="153"/>
        <v>9462.6704258201462</v>
      </c>
      <c r="AM128" s="11">
        <f t="shared" si="132"/>
        <v>14.596157172918225</v>
      </c>
      <c r="AN128" s="11">
        <f t="shared" si="110"/>
        <v>5.0154609924141278</v>
      </c>
      <c r="AO128" s="11">
        <f t="shared" si="133"/>
        <v>0.97563811349886753</v>
      </c>
      <c r="AP128" s="11">
        <f t="shared" si="134"/>
        <v>118.20400097276554</v>
      </c>
      <c r="AQ128" s="11">
        <f t="shared" si="135"/>
        <v>-1073.9791719304721</v>
      </c>
      <c r="AR128" s="11"/>
      <c r="AS128" s="11"/>
      <c r="AT128" s="11">
        <f t="shared" si="136"/>
        <v>-955.77517095770656</v>
      </c>
      <c r="AU128" s="11">
        <f t="shared" si="154"/>
        <v>29.5</v>
      </c>
      <c r="AV128" s="11"/>
      <c r="AW128" s="11">
        <f t="shared" si="137"/>
        <v>0</v>
      </c>
      <c r="AX128" s="11">
        <f t="shared" si="138"/>
        <v>0</v>
      </c>
      <c r="AY128" s="11">
        <f t="shared" si="139"/>
        <v>2.6839789474068478E-2</v>
      </c>
      <c r="AZ128" s="11">
        <f>(AL128-AX128*COS(RADIANS(w))-AW128*SIN(RADIANS(D128))-AX128*SIN(RADIANS(w))*COS(RADIANS(D128-f))/SIN(RADIANS(D128-f))-AW128*COS(RADIANS(D128))*COS(RADIANS(D128-f))/SIN(RADIANS(D128-f)))*AY128</f>
        <v>253.97608209150664</v>
      </c>
      <c r="BA128" s="11">
        <f t="shared" si="155"/>
        <v>29.5</v>
      </c>
      <c r="BB128" s="11">
        <f t="shared" si="140"/>
        <v>246.15055405668076</v>
      </c>
      <c r="BC128" s="11">
        <f t="shared" si="141"/>
        <v>62.560011286290553</v>
      </c>
      <c r="BD128" s="11">
        <f t="shared" si="142"/>
        <v>9403.3327017972861</v>
      </c>
      <c r="BE128" s="11">
        <f t="shared" si="143"/>
        <v>9400.1104145338541</v>
      </c>
      <c r="BF128" s="11">
        <f t="shared" si="144"/>
        <v>246.15055405668076</v>
      </c>
      <c r="BG128" s="11">
        <f t="shared" si="145"/>
        <v>0.16931738806100444</v>
      </c>
      <c r="BH128" s="11">
        <f t="shared" si="146"/>
        <v>0.16410036937112052</v>
      </c>
      <c r="BI128" s="12">
        <f t="shared" si="156"/>
        <v>4.1706674190860368E-2</v>
      </c>
    </row>
    <row r="129" spans="4:61">
      <c r="D129" s="10">
        <v>29</v>
      </c>
      <c r="E129" s="11">
        <f t="shared" si="105"/>
        <v>-0.98377133530773042</v>
      </c>
      <c r="F129" s="11">
        <f t="shared" si="111"/>
        <v>9.0202387763571181</v>
      </c>
      <c r="G129" s="11">
        <f t="shared" si="106"/>
        <v>5</v>
      </c>
      <c r="H129" s="11">
        <f t="shared" si="112"/>
        <v>22.550596940892795</v>
      </c>
      <c r="I129" s="11">
        <f t="shared" si="147"/>
        <v>21.566825605585066</v>
      </c>
      <c r="J129" s="11">
        <f t="shared" si="148"/>
        <v>0</v>
      </c>
      <c r="K129" s="11">
        <f t="shared" si="113"/>
        <v>0</v>
      </c>
      <c r="L129" s="11">
        <f t="shared" si="149"/>
        <v>0</v>
      </c>
      <c r="M129" s="11">
        <f t="shared" si="114"/>
        <v>22.351691911703618</v>
      </c>
      <c r="N129" s="11">
        <f>TAN(RADIANS(D129))*(h0ft/(TAN(RADIANS(D129))-TAN(RADIANS(B))))</f>
        <v>12.389745141940962</v>
      </c>
      <c r="O129" s="11">
        <f t="shared" si="115"/>
        <v>7.5221753948605832</v>
      </c>
      <c r="P129" s="11">
        <f t="shared" si="116"/>
        <v>8.7813282758474465</v>
      </c>
      <c r="Q129" s="11">
        <f t="shared" si="107"/>
        <v>2.6056217349975409E-2</v>
      </c>
      <c r="R129" s="11">
        <f t="shared" si="150"/>
        <v>33.027345745386583</v>
      </c>
      <c r="S129" s="11">
        <f t="shared" si="117"/>
        <v>21.371863927348262</v>
      </c>
      <c r="T129" s="11">
        <f t="shared" si="118"/>
        <v>53.441494554777094</v>
      </c>
      <c r="U129" s="11">
        <f t="shared" si="119"/>
        <v>15300</v>
      </c>
      <c r="V129" s="11">
        <f t="shared" si="120"/>
        <v>0</v>
      </c>
      <c r="W129" s="11">
        <f t="shared" si="151"/>
        <v>15300</v>
      </c>
      <c r="X129" s="11">
        <f t="shared" si="121"/>
        <v>12.966578229384327</v>
      </c>
      <c r="Y129" s="11">
        <f t="shared" si="108"/>
        <v>7.1874916789181507</v>
      </c>
      <c r="Z129" s="11">
        <f t="shared" si="109"/>
        <v>-7.9701446004615333</v>
      </c>
      <c r="AA129" s="11">
        <f t="shared" si="122"/>
        <v>46.598586563870548</v>
      </c>
      <c r="AB129" s="11">
        <f t="shared" si="123"/>
        <v>37.644670628101288</v>
      </c>
      <c r="AC129" s="11">
        <f t="shared" si="124"/>
        <v>5531.525451470221</v>
      </c>
      <c r="AD129" s="11">
        <f t="shared" si="125"/>
        <v>0</v>
      </c>
      <c r="AE129" s="11">
        <f t="shared" si="152"/>
        <v>5531.525451470221</v>
      </c>
      <c r="AF129" s="11" t="str">
        <f t="shared" si="126"/>
        <v>Section 3</v>
      </c>
      <c r="AG129" s="11">
        <f t="shared" si="127"/>
        <v>12.966578229384327</v>
      </c>
      <c r="AH129" s="11">
        <f t="shared" si="128"/>
        <v>7.1874916789181507</v>
      </c>
      <c r="AI129" s="11">
        <f t="shared" si="129"/>
        <v>37.644670628101288</v>
      </c>
      <c r="AJ129" s="11">
        <f t="shared" si="130"/>
        <v>4517.3604753721547</v>
      </c>
      <c r="AK129" s="11">
        <f t="shared" si="131"/>
        <v>5531.525451470221</v>
      </c>
      <c r="AL129" s="11">
        <f t="shared" si="153"/>
        <v>10048.885926842377</v>
      </c>
      <c r="AM129" s="11">
        <f t="shared" si="132"/>
        <v>14.8253899649642</v>
      </c>
      <c r="AN129" s="11">
        <f t="shared" si="110"/>
        <v>5.0154609924141278</v>
      </c>
      <c r="AO129" s="11">
        <f t="shared" si="133"/>
        <v>0.97348750748313551</v>
      </c>
      <c r="AP129" s="11">
        <f t="shared" si="134"/>
        <v>80.998286876476229</v>
      </c>
      <c r="AQ129" s="11">
        <f t="shared" si="135"/>
        <v>-784.5513697686921</v>
      </c>
      <c r="AR129" s="11"/>
      <c r="AS129" s="11"/>
      <c r="AT129" s="11">
        <f t="shared" si="136"/>
        <v>-703.55308289221591</v>
      </c>
      <c r="AU129" s="11">
        <f t="shared" si="154"/>
        <v>29</v>
      </c>
      <c r="AV129" s="11"/>
      <c r="AW129" s="11">
        <f t="shared" si="137"/>
        <v>0</v>
      </c>
      <c r="AX129" s="11">
        <f t="shared" si="138"/>
        <v>0</v>
      </c>
      <c r="AY129" s="11">
        <f t="shared" si="139"/>
        <v>1.7930445736634142E-2</v>
      </c>
      <c r="AZ129" s="11">
        <f>(AL129-AX129*COS(RADIANS(w))-AW129*SIN(RADIANS(D129))-AX129*SIN(RADIANS(w))*COS(RADIANS(D129-f))/SIN(RADIANS(D129-f))-AW129*COS(RADIANS(D129))*COS(RADIANS(D129-f))/SIN(RADIANS(D129-f)))*AY129</f>
        <v>180.18100382487373</v>
      </c>
      <c r="BA129" s="11">
        <f t="shared" si="155"/>
        <v>29</v>
      </c>
      <c r="BB129" s="11">
        <f t="shared" si="140"/>
        <v>174.62925467919396</v>
      </c>
      <c r="BC129" s="11">
        <f t="shared" si="141"/>
        <v>44.382626663238142</v>
      </c>
      <c r="BD129" s="11">
        <f t="shared" si="142"/>
        <v>10006.027266597122</v>
      </c>
      <c r="BE129" s="11">
        <f t="shared" si="143"/>
        <v>10004.503300179138</v>
      </c>
      <c r="BF129" s="11">
        <f t="shared" si="144"/>
        <v>174.62925467919396</v>
      </c>
      <c r="BG129" s="11">
        <f t="shared" si="145"/>
        <v>0.12012066921658249</v>
      </c>
      <c r="BH129" s="11">
        <f t="shared" si="146"/>
        <v>0.11641950311946264</v>
      </c>
      <c r="BI129" s="12">
        <f t="shared" si="156"/>
        <v>2.9588417775492093E-2</v>
      </c>
    </row>
    <row r="130" spans="4:61">
      <c r="D130" s="10"/>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2"/>
    </row>
    <row r="131" spans="4:61">
      <c r="D131" s="10"/>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2"/>
    </row>
    <row r="132" spans="4:61">
      <c r="D132" s="10"/>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2"/>
    </row>
    <row r="133" spans="4:61">
      <c r="D133" s="10"/>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2"/>
    </row>
    <row r="134" spans="4:61">
      <c r="D134" s="10"/>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2"/>
    </row>
    <row r="135" spans="4:61">
      <c r="D135" s="10"/>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2"/>
    </row>
    <row r="136" spans="4:61">
      <c r="D136" s="10"/>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2"/>
    </row>
    <row r="137" spans="4:61">
      <c r="D137" s="10"/>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2"/>
    </row>
    <row r="138" spans="4:61">
      <c r="D138" s="10"/>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2"/>
    </row>
    <row r="139" spans="4:61">
      <c r="D139" s="10"/>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2"/>
    </row>
    <row r="140" spans="4:61">
      <c r="D140" s="10"/>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2"/>
    </row>
    <row r="141" spans="4:61">
      <c r="D141" s="10"/>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2"/>
    </row>
    <row r="142" spans="4:61">
      <c r="D142" s="10"/>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2"/>
    </row>
    <row r="143" spans="4:61">
      <c r="D143" s="10"/>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2"/>
    </row>
    <row r="144" spans="4:61">
      <c r="D144" s="10"/>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2"/>
    </row>
    <row r="145" spans="4:61">
      <c r="D145" s="10"/>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2"/>
    </row>
    <row r="146" spans="4:61">
      <c r="D146" s="10"/>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2"/>
    </row>
    <row r="147" spans="4:61">
      <c r="D147" s="10"/>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2"/>
    </row>
    <row r="148" spans="4:61">
      <c r="D148" s="10"/>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2"/>
    </row>
    <row r="149" spans="4:61">
      <c r="D149" s="10"/>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2"/>
    </row>
    <row r="150" spans="4:61">
      <c r="D150" s="10"/>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2"/>
    </row>
    <row r="151" spans="4:61">
      <c r="D151" s="10"/>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2"/>
    </row>
    <row r="152" spans="4:61">
      <c r="D152" s="10"/>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2"/>
    </row>
    <row r="153" spans="4:61">
      <c r="D153" s="10"/>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2"/>
    </row>
    <row r="154" spans="4:61">
      <c r="D154" s="10"/>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2"/>
    </row>
    <row r="155" spans="4:61">
      <c r="D155" s="10"/>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2"/>
    </row>
    <row r="156" spans="4:61">
      <c r="D156" s="10"/>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2"/>
    </row>
    <row r="157" spans="4:61">
      <c r="D157" s="10"/>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2"/>
    </row>
    <row r="158" spans="4:61">
      <c r="D158" s="10"/>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2"/>
    </row>
    <row r="159" spans="4:61">
      <c r="D159" s="10"/>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2"/>
    </row>
    <row r="160" spans="4:61">
      <c r="D160" s="10"/>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2"/>
    </row>
    <row r="161" spans="4:61">
      <c r="D161" s="10"/>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2"/>
    </row>
    <row r="162" spans="4:61">
      <c r="D162" s="10"/>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2"/>
    </row>
    <row r="163" spans="4:61">
      <c r="D163" s="10"/>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2"/>
    </row>
    <row r="164" spans="4:61">
      <c r="D164" s="10"/>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2"/>
    </row>
    <row r="165" spans="4:61">
      <c r="D165" s="10"/>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2"/>
    </row>
    <row r="166" spans="4:61">
      <c r="D166" s="10"/>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2"/>
    </row>
    <row r="167" spans="4:61">
      <c r="D167" s="10"/>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2"/>
    </row>
  </sheetData>
  <mergeCells count="9">
    <mergeCell ref="AO35:AV35"/>
    <mergeCell ref="AW35:BI35"/>
    <mergeCell ref="BJ35:BQ35"/>
    <mergeCell ref="A3:C3"/>
    <mergeCell ref="AF35:AN35"/>
    <mergeCell ref="F35:L35"/>
    <mergeCell ref="M35:W35"/>
    <mergeCell ref="X35:AE35"/>
    <mergeCell ref="D35:E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Sheet1</vt:lpstr>
      <vt:lpstr>Sheet2</vt:lpstr>
      <vt:lpstr>Sheet3</vt:lpstr>
      <vt:lpstr>B</vt:lpstr>
      <vt:lpstr>Ca</vt:lpstr>
      <vt:lpstr>Co</vt:lpstr>
      <vt:lpstr>d</vt:lpstr>
      <vt:lpstr>f</vt:lpstr>
      <vt:lpstr>g</vt:lpstr>
      <vt:lpstr>H</vt:lpstr>
      <vt:lpstr>h0ft</vt:lpstr>
      <vt:lpstr>h1ft</vt:lpstr>
      <vt:lpstr>h2ft</vt:lpstr>
      <vt:lpstr>h4ft</vt:lpstr>
      <vt:lpstr>Lab</vt:lpstr>
      <vt:lpstr>Lac</vt:lpstr>
      <vt:lpstr>Lae</vt:lpstr>
      <vt:lpstr>Lbc</vt:lpstr>
      <vt:lpstr>Lce</vt:lpstr>
      <vt:lpstr>mct</vt:lpstr>
      <vt:lpstr>q1psf</vt:lpstr>
      <vt:lpstr>q2psf</vt:lpstr>
      <vt:lpstr>w</vt:lpstr>
      <vt:lpstr>Wmct</vt:lpstr>
      <vt:lpstr>Xq1a</vt:lpstr>
      <vt:lpstr>Xq1b</vt:lpstr>
      <vt:lpstr>Xq2a</vt:lpstr>
      <vt:lpstr>Xq2b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Freund</dc:creator>
  <cp:lastModifiedBy>Ryan</cp:lastModifiedBy>
  <dcterms:created xsi:type="dcterms:W3CDTF">2012-10-04T02:12:42Z</dcterms:created>
  <dcterms:modified xsi:type="dcterms:W3CDTF">2012-11-16T19:00:51Z</dcterms:modified>
</cp:coreProperties>
</file>